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1340" windowHeight="6030"/>
  </bookViews>
  <sheets>
    <sheet name="Sheet1" sheetId="1" r:id="rId1"/>
  </sheets>
  <definedNames>
    <definedName name="_xlnm.Print_Area" localSheetId="0">Sheet1!$A$1:$H$47</definedName>
  </definedNames>
  <calcPr calcId="145621"/>
</workbook>
</file>

<file path=xl/calcChain.xml><?xml version="1.0" encoding="utf-8"?>
<calcChain xmlns="http://schemas.openxmlformats.org/spreadsheetml/2006/main">
  <c r="AA20" i="1" l="1"/>
  <c r="AA39" i="1" s="1"/>
  <c r="AA17" i="1"/>
  <c r="H22" i="1"/>
  <c r="H24" i="1"/>
  <c r="H27" i="1"/>
  <c r="H28" i="1"/>
  <c r="H29" i="1"/>
  <c r="H30" i="1"/>
  <c r="H31" i="1"/>
  <c r="H32" i="1"/>
  <c r="H33" i="1"/>
  <c r="H35" i="1"/>
  <c r="H36" i="1"/>
  <c r="H21" i="1"/>
  <c r="H10" i="1"/>
  <c r="H11" i="1"/>
  <c r="H12" i="1"/>
  <c r="H13" i="1"/>
  <c r="H14" i="1"/>
  <c r="H9" i="1"/>
  <c r="H8" i="1"/>
  <c r="O20" i="1"/>
  <c r="H20" i="1" s="1"/>
  <c r="O26" i="1"/>
  <c r="H26" i="1" s="1"/>
  <c r="O25" i="1"/>
  <c r="H25" i="1" s="1"/>
  <c r="N20" i="1"/>
  <c r="N26" i="1"/>
  <c r="N25" i="1"/>
  <c r="H37" i="1"/>
  <c r="N24" i="1"/>
  <c r="N39" i="1" s="1"/>
  <c r="Z24" i="1"/>
  <c r="Z20" i="1"/>
  <c r="Z39" i="1" s="1"/>
  <c r="Z17" i="1"/>
  <c r="Y39" i="1"/>
  <c r="Y17" i="1"/>
  <c r="X39" i="1"/>
  <c r="V20" i="1"/>
  <c r="V39" i="1" s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9" i="1"/>
  <c r="K10" i="1"/>
  <c r="K11" i="1"/>
  <c r="K12" i="1"/>
  <c r="K13" i="1"/>
  <c r="K14" i="1"/>
  <c r="K15" i="1"/>
  <c r="K8" i="1"/>
  <c r="M39" i="1"/>
  <c r="S20" i="1"/>
  <c r="S39" i="1"/>
  <c r="M17" i="1"/>
  <c r="M41" i="1" s="1"/>
  <c r="S15" i="1"/>
  <c r="H15" i="1" s="1"/>
  <c r="X17" i="1"/>
  <c r="L39" i="1"/>
  <c r="X40" i="1"/>
  <c r="C13" i="1"/>
  <c r="C14" i="1"/>
  <c r="C15" i="1"/>
  <c r="C8" i="1"/>
  <c r="C17" i="1" s="1"/>
  <c r="C41" i="1" s="1"/>
  <c r="X41" i="1" s="1"/>
  <c r="C9" i="1"/>
  <c r="C10" i="1"/>
  <c r="C11" i="1"/>
  <c r="C12" i="1"/>
  <c r="C20" i="1"/>
  <c r="C39" i="1" s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W40" i="1"/>
  <c r="F39" i="1"/>
  <c r="F17" i="1"/>
  <c r="F41" i="1" s="1"/>
  <c r="V17" i="1"/>
  <c r="J17" i="1"/>
  <c r="J39" i="1"/>
  <c r="B20" i="1"/>
  <c r="G13" i="1"/>
  <c r="G10" i="1"/>
  <c r="G9" i="1"/>
  <c r="R20" i="1"/>
  <c r="R39" i="1"/>
  <c r="R17" i="1"/>
  <c r="R42" i="1"/>
  <c r="Q17" i="1"/>
  <c r="Q42" i="1" s="1"/>
  <c r="Q20" i="1"/>
  <c r="Q39" i="1"/>
  <c r="P20" i="1"/>
  <c r="D17" i="1"/>
  <c r="E17" i="1"/>
  <c r="D39" i="1"/>
  <c r="E39" i="1"/>
  <c r="B39" i="1"/>
  <c r="B41" i="1" s="1"/>
  <c r="B45" i="1" s="1"/>
  <c r="B17" i="1"/>
  <c r="G39" i="1"/>
  <c r="G37" i="1"/>
  <c r="G36" i="1"/>
  <c r="G35" i="1"/>
  <c r="G34" i="1"/>
  <c r="G33" i="1"/>
  <c r="G31" i="1"/>
  <c r="G30" i="1"/>
  <c r="G28" i="1"/>
  <c r="G27" i="1"/>
  <c r="G26" i="1"/>
  <c r="G25" i="1"/>
  <c r="G24" i="1"/>
  <c r="G22" i="1"/>
  <c r="G21" i="1"/>
  <c r="G20" i="1"/>
  <c r="G17" i="1"/>
  <c r="G8" i="1"/>
  <c r="G11" i="1"/>
  <c r="G12" i="1"/>
  <c r="G15" i="1"/>
  <c r="K17" i="1"/>
  <c r="K41" i="1" s="1"/>
  <c r="L17" i="1"/>
  <c r="L41" i="1" s="1"/>
  <c r="N17" i="1"/>
  <c r="N41" i="1" s="1"/>
  <c r="O17" i="1"/>
  <c r="P17" i="1"/>
  <c r="J41" i="1"/>
  <c r="K39" i="1"/>
  <c r="O39" i="1"/>
  <c r="H39" i="1" s="1"/>
  <c r="P39" i="1"/>
  <c r="F47" i="1" l="1"/>
  <c r="V41" i="1"/>
  <c r="W41" i="1" s="1"/>
  <c r="S17" i="1"/>
  <c r="S42" i="1" s="1"/>
  <c r="H17" i="1" l="1"/>
</calcChain>
</file>

<file path=xl/sharedStrings.xml><?xml version="1.0" encoding="utf-8"?>
<sst xmlns="http://schemas.openxmlformats.org/spreadsheetml/2006/main" count="50" uniqueCount="48">
  <si>
    <t>CAFETERIA REPORT</t>
  </si>
  <si>
    <t>REVENUES:</t>
  </si>
  <si>
    <t xml:space="preserve">     Student Breakfast</t>
  </si>
  <si>
    <t xml:space="preserve">     Student Type A Lunches</t>
  </si>
  <si>
    <t xml:space="preserve">     Student Ala Carte Lunches</t>
  </si>
  <si>
    <t xml:space="preserve">     Adult Lunches</t>
  </si>
  <si>
    <t xml:space="preserve">     Other &amp; Banquets</t>
  </si>
  <si>
    <t xml:space="preserve">     Fruit &amp; Vegetable Pilot Grant</t>
  </si>
  <si>
    <t xml:space="preserve">     State Reimbursement</t>
  </si>
  <si>
    <t xml:space="preserve">     Federal Reimbursement</t>
  </si>
  <si>
    <t>% YTD</t>
  </si>
  <si>
    <t>YTD</t>
  </si>
  <si>
    <t>EXPENDITURES:</t>
  </si>
  <si>
    <t xml:space="preserve">     Salaries</t>
  </si>
  <si>
    <t xml:space="preserve">     Longevity</t>
  </si>
  <si>
    <t xml:space="preserve">     In Lieu of Hlth/Cafeteria</t>
  </si>
  <si>
    <t xml:space="preserve">     Off-Schedule Salary Payment</t>
  </si>
  <si>
    <t xml:space="preserve">     Fringe Benefits</t>
  </si>
  <si>
    <t xml:space="preserve">     Retirement</t>
  </si>
  <si>
    <t xml:space="preserve">     Fica</t>
  </si>
  <si>
    <t xml:space="preserve">     Workmans Compensation</t>
  </si>
  <si>
    <t xml:space="preserve">     Conference &amp; Travel</t>
  </si>
  <si>
    <t xml:space="preserve">     Contracted Services</t>
  </si>
  <si>
    <t xml:space="preserve">     Supply - Food</t>
  </si>
  <si>
    <t xml:space="preserve">     Fruit &amp; Vegetable Food Supply</t>
  </si>
  <si>
    <t xml:space="preserve">     Supply - Non Food</t>
  </si>
  <si>
    <t xml:space="preserve">     Equipment</t>
  </si>
  <si>
    <t xml:space="preserve">     Sales Tax - Adult Meals</t>
  </si>
  <si>
    <t xml:space="preserve">     Misc. Expense</t>
  </si>
  <si>
    <t xml:space="preserve">     Indirect Cost Reimbursement</t>
  </si>
  <si>
    <t xml:space="preserve">          Total Expenditures</t>
  </si>
  <si>
    <t xml:space="preserve">     Excess Revenues (Expenditures)</t>
  </si>
  <si>
    <t>%</t>
  </si>
  <si>
    <t>Budget</t>
  </si>
  <si>
    <t>Actual</t>
  </si>
  <si>
    <t>MTD</t>
  </si>
  <si>
    <t>Prior</t>
  </si>
  <si>
    <t>Total Revenues</t>
  </si>
  <si>
    <t xml:space="preserve">     Current Fund Balance</t>
  </si>
  <si>
    <t xml:space="preserve">     Postage</t>
  </si>
  <si>
    <t xml:space="preserve">     Fund Balance 7/1/05</t>
  </si>
  <si>
    <t xml:space="preserve">     Budget Fund Balance 6/30/06</t>
  </si>
  <si>
    <t>Revenues</t>
  </si>
  <si>
    <t>Expenditures</t>
  </si>
  <si>
    <t>Cumulative</t>
  </si>
  <si>
    <t>Monthly</t>
  </si>
  <si>
    <t>THROUGH THE MONTH ENDING 2/28/2006</t>
  </si>
  <si>
    <t>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</si>
</sst>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6" formatCode="0.0%"/>
    <numFmt numFmtId="168" formatCode="_(&quot;$&quot;* #,##0_);_(&quot;$&quot;* \(#,##0\);_(&quot;$&quot;* &quot;-&quot;??_);_(@_)"/>
  </numFmts>
  <fonts count="3" x14ac:knownFonts="1">
    <font>
      <sz val="10"/>
      <name val="Arial"/>
    </font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65" fontId="0" fillId="0" borderId="0" xfId="1" applyNumberFormat="1" applyFont="1"/>
    <xf numFmtId="0" fontId="0" fillId="0" borderId="1" xfId="0" applyBorder="1"/>
    <xf numFmtId="0" fontId="0" fillId="0" borderId="1" xfId="0" applyBorder="1" applyAlignment="1">
      <alignment horizontal="center"/>
    </xf>
    <xf numFmtId="166" fontId="0" fillId="0" borderId="2" xfId="3" applyNumberFormat="1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165" fontId="0" fillId="0" borderId="3" xfId="1" applyNumberFormat="1" applyFont="1" applyBorder="1"/>
    <xf numFmtId="165" fontId="0" fillId="0" borderId="4" xfId="1" applyNumberFormat="1" applyFont="1" applyBorder="1"/>
    <xf numFmtId="166" fontId="0" fillId="0" borderId="1" xfId="3" applyNumberFormat="1" applyFont="1" applyBorder="1"/>
    <xf numFmtId="166" fontId="0" fillId="0" borderId="3" xfId="3" applyNumberFormat="1" applyFont="1" applyBorder="1"/>
    <xf numFmtId="166" fontId="0" fillId="0" borderId="4" xfId="3" applyNumberFormat="1" applyFont="1" applyBorder="1"/>
    <xf numFmtId="0" fontId="1" fillId="0" borderId="2" xfId="0" applyFont="1" applyBorder="1"/>
    <xf numFmtId="0" fontId="0" fillId="0" borderId="0" xfId="0" applyAlignment="1"/>
    <xf numFmtId="168" fontId="0" fillId="0" borderId="1" xfId="2" applyNumberFormat="1" applyFont="1" applyBorder="1"/>
    <xf numFmtId="168" fontId="0" fillId="0" borderId="2" xfId="2" applyNumberFormat="1" applyFont="1" applyBorder="1"/>
    <xf numFmtId="166" fontId="0" fillId="0" borderId="5" xfId="3" applyNumberFormat="1" applyFont="1" applyBorder="1"/>
    <xf numFmtId="166" fontId="0" fillId="0" borderId="6" xfId="3" applyNumberFormat="1" applyFont="1" applyBorder="1"/>
    <xf numFmtId="166" fontId="0" fillId="0" borderId="7" xfId="3" applyNumberFormat="1" applyFont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165" fontId="0" fillId="0" borderId="0" xfId="1" applyNumberFormat="1" applyFont="1" applyFill="1"/>
    <xf numFmtId="0" fontId="1" fillId="0" borderId="3" xfId="0" applyFont="1" applyBorder="1" applyAlignment="1">
      <alignment horizontal="center"/>
    </xf>
    <xf numFmtId="165" fontId="0" fillId="0" borderId="0" xfId="1" applyNumberFormat="1" applyFont="1" applyFill="1" applyBorder="1"/>
    <xf numFmtId="166" fontId="0" fillId="0" borderId="0" xfId="3" applyNumberFormat="1" applyFont="1" applyBorder="1"/>
    <xf numFmtId="168" fontId="0" fillId="0" borderId="0" xfId="2" applyNumberFormat="1" applyFont="1" applyFill="1" applyBorder="1"/>
    <xf numFmtId="0" fontId="0" fillId="0" borderId="5" xfId="0" applyBorder="1"/>
    <xf numFmtId="0" fontId="0" fillId="0" borderId="6" xfId="0" applyBorder="1"/>
    <xf numFmtId="166" fontId="0" fillId="0" borderId="8" xfId="3" applyNumberFormat="1" applyFont="1" applyBorder="1"/>
    <xf numFmtId="165" fontId="0" fillId="0" borderId="8" xfId="1" applyNumberFormat="1" applyFont="1" applyFill="1" applyBorder="1"/>
    <xf numFmtId="168" fontId="0" fillId="0" borderId="0" xfId="0" applyNumberFormat="1"/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168" fontId="0" fillId="0" borderId="0" xfId="2" applyNumberFormat="1" applyFont="1"/>
    <xf numFmtId="165" fontId="0" fillId="0" borderId="0" xfId="0" applyNumberFormat="1"/>
    <xf numFmtId="166" fontId="0" fillId="0" borderId="0" xfId="3" applyNumberFormat="1" applyFont="1"/>
    <xf numFmtId="0" fontId="0" fillId="0" borderId="0" xfId="0" applyAlignment="1">
      <alignment horizontal="center"/>
    </xf>
    <xf numFmtId="0" fontId="0" fillId="0" borderId="0" xfId="0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1" sqref="I1"/>
    </sheetView>
  </sheetViews>
  <sheetFormatPr defaultRowHeight="12.75" x14ac:dyDescent="0.2"/>
  <cols>
    <col min="1" max="1" width="32" bestFit="1" customWidth="1"/>
    <col min="2" max="2" width="11.28515625" bestFit="1" customWidth="1"/>
    <col min="3" max="3" width="11.28515625" customWidth="1"/>
    <col min="4" max="4" width="9.140625" hidden="1" customWidth="1"/>
    <col min="5" max="5" width="10.85546875" hidden="1" customWidth="1"/>
    <col min="6" max="6" width="11.28515625" customWidth="1"/>
    <col min="7" max="7" width="7.140625" customWidth="1"/>
    <col min="8" max="8" width="8.28515625" customWidth="1"/>
    <col min="9" max="9" width="15.42578125" customWidth="1"/>
    <col min="10" max="11" width="8.7109375" bestFit="1" customWidth="1"/>
    <col min="12" max="12" width="9.42578125" customWidth="1"/>
    <col min="13" max="13" width="8.7109375" bestFit="1" customWidth="1"/>
    <col min="14" max="14" width="8.7109375" customWidth="1"/>
    <col min="15" max="15" width="8.7109375" bestFit="1" customWidth="1"/>
    <col min="16" max="16" width="10" customWidth="1"/>
    <col min="17" max="18" width="10.140625" customWidth="1"/>
    <col min="19" max="19" width="10.28515625" bestFit="1" customWidth="1"/>
    <col min="20" max="20" width="10.28515625" customWidth="1"/>
    <col min="22" max="22" width="8.7109375" bestFit="1" customWidth="1"/>
    <col min="23" max="23" width="10.140625" customWidth="1"/>
    <col min="24" max="24" width="9.7109375" customWidth="1"/>
    <col min="25" max="25" width="9.5703125" customWidth="1"/>
    <col min="26" max="27" width="10.7109375" customWidth="1"/>
  </cols>
  <sheetData>
    <row r="1" spans="1:27" x14ac:dyDescent="0.2">
      <c r="A1" s="41" t="s">
        <v>47</v>
      </c>
      <c r="B1" s="41"/>
      <c r="C1" s="41"/>
      <c r="D1" s="41"/>
      <c r="E1" s="41"/>
      <c r="F1" s="41"/>
      <c r="G1" s="41"/>
      <c r="H1" s="41"/>
    </row>
    <row r="2" spans="1:27" x14ac:dyDescent="0.2">
      <c r="A2" s="41" t="s">
        <v>0</v>
      </c>
      <c r="B2" s="41"/>
      <c r="C2" s="41"/>
      <c r="D2" s="41"/>
      <c r="E2" s="41"/>
      <c r="F2" s="41"/>
      <c r="G2" s="41"/>
      <c r="H2" s="41"/>
    </row>
    <row r="3" spans="1:27" x14ac:dyDescent="0.2">
      <c r="A3" s="41" t="s">
        <v>46</v>
      </c>
      <c r="B3" s="41"/>
      <c r="C3" s="41"/>
      <c r="D3" s="41"/>
      <c r="E3" s="41"/>
      <c r="F3" s="41"/>
      <c r="G3" s="41"/>
      <c r="H3" s="42"/>
    </row>
    <row r="4" spans="1:27" x14ac:dyDescent="0.2">
      <c r="A4" s="1"/>
      <c r="B4" s="1"/>
      <c r="C4" s="1"/>
      <c r="D4" s="1"/>
      <c r="E4" s="1"/>
      <c r="F4" s="1"/>
      <c r="G4" s="1"/>
      <c r="H4" s="17"/>
    </row>
    <row r="5" spans="1:27" x14ac:dyDescent="0.2">
      <c r="C5" s="23"/>
    </row>
    <row r="6" spans="1:27" x14ac:dyDescent="0.2">
      <c r="A6" s="4"/>
      <c r="B6" s="5"/>
      <c r="C6" s="24" t="s">
        <v>34</v>
      </c>
      <c r="D6" s="5"/>
      <c r="E6" s="5"/>
      <c r="F6" s="5" t="s">
        <v>34</v>
      </c>
      <c r="G6" s="5" t="s">
        <v>32</v>
      </c>
      <c r="H6" s="5" t="s">
        <v>36</v>
      </c>
    </row>
    <row r="7" spans="1:27" x14ac:dyDescent="0.2">
      <c r="A7" s="37" t="s">
        <v>1</v>
      </c>
      <c r="B7" s="26" t="s">
        <v>33</v>
      </c>
      <c r="C7" s="35" t="s">
        <v>35</v>
      </c>
      <c r="D7" s="26"/>
      <c r="E7" s="26"/>
      <c r="F7" s="26" t="s">
        <v>11</v>
      </c>
      <c r="G7" s="36" t="s">
        <v>11</v>
      </c>
      <c r="H7" s="26" t="s">
        <v>10</v>
      </c>
      <c r="J7" s="2">
        <v>38598</v>
      </c>
      <c r="K7" s="2">
        <v>38628</v>
      </c>
      <c r="L7" s="2">
        <v>38659</v>
      </c>
      <c r="M7" s="2">
        <v>38689</v>
      </c>
      <c r="N7" s="2">
        <v>38355</v>
      </c>
      <c r="O7" s="2">
        <v>38386</v>
      </c>
      <c r="P7" s="2">
        <v>38049</v>
      </c>
      <c r="Q7" s="2">
        <v>38080</v>
      </c>
      <c r="R7" s="2">
        <v>38110</v>
      </c>
      <c r="S7" s="2">
        <v>38506</v>
      </c>
      <c r="T7" s="2"/>
      <c r="V7" s="2">
        <v>38598</v>
      </c>
      <c r="W7" s="2">
        <v>38628</v>
      </c>
      <c r="X7" s="2">
        <v>38659</v>
      </c>
      <c r="Y7" s="2">
        <v>38689</v>
      </c>
      <c r="Z7" s="2">
        <v>38720</v>
      </c>
      <c r="AA7" s="2">
        <v>38751</v>
      </c>
    </row>
    <row r="8" spans="1:27" x14ac:dyDescent="0.2">
      <c r="A8" s="9" t="s">
        <v>2</v>
      </c>
      <c r="B8" s="18">
        <v>14100</v>
      </c>
      <c r="C8" s="29">
        <f t="shared" ref="C8:C15" si="0">+F8-E8</f>
        <v>1726</v>
      </c>
      <c r="D8" s="18">
        <v>0</v>
      </c>
      <c r="E8" s="18">
        <v>10096</v>
      </c>
      <c r="F8" s="18">
        <v>11822</v>
      </c>
      <c r="G8" s="28">
        <f t="shared" ref="G8:G17" si="1">+F8/B8</f>
        <v>0.83843971631205672</v>
      </c>
      <c r="H8" s="13">
        <f t="shared" ref="H8:H15" si="2">+O8/S8</f>
        <v>0.55441361916771748</v>
      </c>
      <c r="J8" s="3">
        <v>1369</v>
      </c>
      <c r="K8" s="3">
        <f>SUM(V8:W8)</f>
        <v>4601</v>
      </c>
      <c r="L8" s="3">
        <v>6522</v>
      </c>
      <c r="M8" s="3">
        <v>5582</v>
      </c>
      <c r="N8" s="3">
        <v>7325</v>
      </c>
      <c r="O8" s="3">
        <v>8793</v>
      </c>
      <c r="P8" s="3">
        <v>10379</v>
      </c>
      <c r="Q8" s="3">
        <v>11663</v>
      </c>
      <c r="R8" s="3">
        <v>13358</v>
      </c>
      <c r="S8" s="3">
        <v>15860</v>
      </c>
      <c r="T8" s="3"/>
      <c r="U8" s="3"/>
      <c r="V8" s="3">
        <v>1369</v>
      </c>
      <c r="W8" s="34">
        <v>3232</v>
      </c>
      <c r="X8" s="3">
        <v>6522</v>
      </c>
      <c r="Y8" s="38">
        <v>7986</v>
      </c>
      <c r="Z8" s="3">
        <v>10096</v>
      </c>
      <c r="AA8" s="3">
        <v>11822</v>
      </c>
    </row>
    <row r="9" spans="1:27" x14ac:dyDescent="0.2">
      <c r="A9" s="9" t="s">
        <v>3</v>
      </c>
      <c r="B9" s="11">
        <v>601000</v>
      </c>
      <c r="C9" s="27">
        <f t="shared" si="0"/>
        <v>52380</v>
      </c>
      <c r="D9" s="11">
        <v>0</v>
      </c>
      <c r="E9" s="11">
        <v>315242</v>
      </c>
      <c r="F9" s="11">
        <v>367622</v>
      </c>
      <c r="G9" s="28">
        <f>+F9/B9</f>
        <v>0.61168386023294508</v>
      </c>
      <c r="H9" s="14">
        <f t="shared" si="2"/>
        <v>0.60151059973540566</v>
      </c>
      <c r="J9" s="3">
        <v>59220</v>
      </c>
      <c r="K9" s="3">
        <f t="shared" ref="K9:K15" si="3">SUM(V9:W9)</f>
        <v>137892</v>
      </c>
      <c r="L9" s="3">
        <v>201777</v>
      </c>
      <c r="M9" s="3">
        <v>231657</v>
      </c>
      <c r="N9" s="3">
        <v>292184</v>
      </c>
      <c r="O9" s="3">
        <v>339181</v>
      </c>
      <c r="P9" s="3">
        <v>409426</v>
      </c>
      <c r="Q9" s="3">
        <v>459215</v>
      </c>
      <c r="R9" s="3">
        <v>519329</v>
      </c>
      <c r="S9" s="3">
        <v>563882</v>
      </c>
      <c r="T9" s="3"/>
      <c r="U9" s="3"/>
      <c r="V9" s="3">
        <v>59220</v>
      </c>
      <c r="W9" s="34">
        <v>78672</v>
      </c>
      <c r="X9" s="3">
        <v>201777</v>
      </c>
      <c r="Y9" s="38">
        <v>256039</v>
      </c>
      <c r="Z9" s="3">
        <v>315242</v>
      </c>
      <c r="AA9" s="3">
        <v>367622</v>
      </c>
    </row>
    <row r="10" spans="1:27" x14ac:dyDescent="0.2">
      <c r="A10" s="9" t="s">
        <v>5</v>
      </c>
      <c r="B10" s="11">
        <v>25000</v>
      </c>
      <c r="C10" s="27">
        <f t="shared" si="0"/>
        <v>1411</v>
      </c>
      <c r="D10" s="11">
        <v>0</v>
      </c>
      <c r="E10" s="11">
        <v>6215</v>
      </c>
      <c r="F10" s="11">
        <v>7626</v>
      </c>
      <c r="G10" s="28">
        <f>+F10/B10</f>
        <v>0.30503999999999998</v>
      </c>
      <c r="H10" s="14">
        <f t="shared" si="2"/>
        <v>0.6845153737137224</v>
      </c>
      <c r="J10" s="3">
        <v>1107</v>
      </c>
      <c r="K10" s="3">
        <f t="shared" si="3"/>
        <v>2598</v>
      </c>
      <c r="L10" s="3">
        <v>3862</v>
      </c>
      <c r="M10" s="3">
        <v>7824</v>
      </c>
      <c r="N10" s="3">
        <v>9483</v>
      </c>
      <c r="O10" s="3">
        <v>11109</v>
      </c>
      <c r="P10" s="3">
        <v>18751</v>
      </c>
      <c r="Q10" s="3">
        <v>21110</v>
      </c>
      <c r="R10" s="3">
        <v>24009</v>
      </c>
      <c r="S10" s="3">
        <v>16229</v>
      </c>
      <c r="T10" s="3"/>
      <c r="U10" s="3"/>
      <c r="V10" s="3">
        <v>1107</v>
      </c>
      <c r="W10" s="34">
        <v>1491</v>
      </c>
      <c r="X10" s="3">
        <v>3862</v>
      </c>
      <c r="Y10" s="38">
        <v>4958</v>
      </c>
      <c r="Z10" s="3">
        <v>6215</v>
      </c>
      <c r="AA10" s="3">
        <v>7626</v>
      </c>
    </row>
    <row r="11" spans="1:27" x14ac:dyDescent="0.2">
      <c r="A11" s="30" t="s">
        <v>4</v>
      </c>
      <c r="B11" s="11">
        <v>425000</v>
      </c>
      <c r="C11" s="27">
        <f t="shared" si="0"/>
        <v>28493</v>
      </c>
      <c r="D11" s="11">
        <v>0</v>
      </c>
      <c r="E11" s="11">
        <v>161470</v>
      </c>
      <c r="F11" s="11">
        <v>189963</v>
      </c>
      <c r="G11" s="28">
        <f t="shared" si="1"/>
        <v>0.44697176470588235</v>
      </c>
      <c r="H11" s="14">
        <f t="shared" si="2"/>
        <v>0.67506064174431157</v>
      </c>
      <c r="J11" s="3">
        <v>59599</v>
      </c>
      <c r="K11" s="3">
        <f t="shared" si="3"/>
        <v>71656</v>
      </c>
      <c r="L11" s="3">
        <v>104550</v>
      </c>
      <c r="M11" s="3">
        <v>172810</v>
      </c>
      <c r="N11" s="3">
        <v>212480</v>
      </c>
      <c r="O11" s="3">
        <v>248799</v>
      </c>
      <c r="P11" s="3">
        <v>329149</v>
      </c>
      <c r="Q11" s="3">
        <v>365614</v>
      </c>
      <c r="R11" s="3">
        <v>407172</v>
      </c>
      <c r="S11" s="3">
        <v>368558</v>
      </c>
      <c r="T11" s="3"/>
      <c r="U11" s="3"/>
      <c r="V11" s="3">
        <v>59599</v>
      </c>
      <c r="W11" s="34">
        <v>12057</v>
      </c>
      <c r="X11" s="3">
        <v>104550</v>
      </c>
      <c r="Y11" s="38">
        <v>132059</v>
      </c>
      <c r="Z11" s="3">
        <v>161470</v>
      </c>
      <c r="AA11" s="3">
        <v>189963</v>
      </c>
    </row>
    <row r="12" spans="1:27" x14ac:dyDescent="0.2">
      <c r="A12" s="30" t="s">
        <v>6</v>
      </c>
      <c r="B12" s="11">
        <v>42000</v>
      </c>
      <c r="C12" s="27">
        <f t="shared" si="0"/>
        <v>3010</v>
      </c>
      <c r="D12" s="11">
        <v>0</v>
      </c>
      <c r="E12" s="11">
        <v>8687</v>
      </c>
      <c r="F12" s="11">
        <v>11697</v>
      </c>
      <c r="G12" s="28">
        <f t="shared" si="1"/>
        <v>0.27850000000000003</v>
      </c>
      <c r="H12" s="14">
        <f t="shared" si="2"/>
        <v>0.79929727427597952</v>
      </c>
      <c r="J12" s="3">
        <v>1471</v>
      </c>
      <c r="K12" s="3">
        <f t="shared" si="3"/>
        <v>1668</v>
      </c>
      <c r="L12" s="3">
        <v>1668</v>
      </c>
      <c r="M12" s="3">
        <v>14235</v>
      </c>
      <c r="N12" s="3">
        <v>15994</v>
      </c>
      <c r="O12" s="3">
        <v>30028</v>
      </c>
      <c r="P12" s="3">
        <v>27572</v>
      </c>
      <c r="Q12" s="3">
        <v>33241</v>
      </c>
      <c r="R12" s="3">
        <v>36830</v>
      </c>
      <c r="S12" s="3">
        <v>37568</v>
      </c>
      <c r="T12" s="3"/>
      <c r="U12" s="3"/>
      <c r="V12" s="3">
        <v>1471</v>
      </c>
      <c r="W12" s="34">
        <v>197</v>
      </c>
      <c r="X12" s="3">
        <v>1668</v>
      </c>
      <c r="Y12" s="38">
        <v>3244</v>
      </c>
      <c r="Z12" s="3">
        <v>8687</v>
      </c>
      <c r="AA12" s="3">
        <v>11697</v>
      </c>
    </row>
    <row r="13" spans="1:27" x14ac:dyDescent="0.2">
      <c r="A13" s="30" t="s">
        <v>8</v>
      </c>
      <c r="B13" s="11">
        <v>72937</v>
      </c>
      <c r="C13" s="27">
        <f t="shared" si="0"/>
        <v>4762</v>
      </c>
      <c r="D13" s="11">
        <v>0</v>
      </c>
      <c r="E13" s="11">
        <v>19047</v>
      </c>
      <c r="F13" s="11">
        <v>23809</v>
      </c>
      <c r="G13" s="28">
        <f>+F13/B13</f>
        <v>0.32643240056487105</v>
      </c>
      <c r="H13" s="14">
        <f t="shared" si="2"/>
        <v>0.36655979175264275</v>
      </c>
      <c r="J13" s="3"/>
      <c r="K13" s="3">
        <f t="shared" si="3"/>
        <v>4762</v>
      </c>
      <c r="L13" s="3">
        <v>9524</v>
      </c>
      <c r="M13" s="3">
        <v>13856</v>
      </c>
      <c r="N13" s="3">
        <v>18475</v>
      </c>
      <c r="O13" s="3">
        <v>23094</v>
      </c>
      <c r="P13" s="3">
        <v>43539</v>
      </c>
      <c r="Q13" s="3">
        <v>48451</v>
      </c>
      <c r="R13" s="3">
        <v>55725</v>
      </c>
      <c r="S13" s="3">
        <v>63002</v>
      </c>
      <c r="T13" s="3"/>
      <c r="U13" s="3"/>
      <c r="V13" s="3"/>
      <c r="W13" s="34">
        <v>4762</v>
      </c>
      <c r="X13" s="3">
        <v>9524</v>
      </c>
      <c r="Y13" s="38">
        <v>14285</v>
      </c>
      <c r="Z13" s="3">
        <v>19047</v>
      </c>
      <c r="AA13" s="3">
        <v>23809</v>
      </c>
    </row>
    <row r="14" spans="1:27" x14ac:dyDescent="0.2">
      <c r="A14" s="30" t="s">
        <v>7</v>
      </c>
      <c r="B14" s="11">
        <v>31893</v>
      </c>
      <c r="C14" s="27">
        <f t="shared" si="0"/>
        <v>966</v>
      </c>
      <c r="D14" s="11">
        <v>0</v>
      </c>
      <c r="E14" s="11">
        <v>7863</v>
      </c>
      <c r="F14" s="11">
        <v>8829</v>
      </c>
      <c r="G14" s="28">
        <v>0</v>
      </c>
      <c r="H14" s="14">
        <f t="shared" si="2"/>
        <v>0.39668300824032543</v>
      </c>
      <c r="J14" s="3"/>
      <c r="K14" s="3">
        <f t="shared" si="3"/>
        <v>900</v>
      </c>
      <c r="L14" s="3">
        <v>6600</v>
      </c>
      <c r="M14" s="3">
        <v>0</v>
      </c>
      <c r="N14" s="3">
        <v>3166</v>
      </c>
      <c r="O14" s="3">
        <v>3803</v>
      </c>
      <c r="P14" s="3">
        <v>5720</v>
      </c>
      <c r="Q14" s="3">
        <v>6396</v>
      </c>
      <c r="R14" s="3">
        <v>7497</v>
      </c>
      <c r="S14" s="3">
        <v>9587</v>
      </c>
      <c r="T14" s="3"/>
      <c r="U14" s="3"/>
      <c r="V14" s="3"/>
      <c r="W14" s="34">
        <v>900</v>
      </c>
      <c r="X14" s="3">
        <v>6600</v>
      </c>
      <c r="Y14" s="38">
        <v>7863</v>
      </c>
      <c r="Z14" s="3">
        <v>7863</v>
      </c>
      <c r="AA14" s="3">
        <v>8829</v>
      </c>
    </row>
    <row r="15" spans="1:27" x14ac:dyDescent="0.2">
      <c r="A15" s="31" t="s">
        <v>9</v>
      </c>
      <c r="B15" s="12">
        <v>264628</v>
      </c>
      <c r="C15" s="33">
        <f t="shared" si="0"/>
        <v>32659</v>
      </c>
      <c r="D15" s="12">
        <v>0</v>
      </c>
      <c r="E15" s="12">
        <v>148533</v>
      </c>
      <c r="F15" s="12">
        <v>181192</v>
      </c>
      <c r="G15" s="32">
        <f t="shared" si="1"/>
        <v>0.68470456641020605</v>
      </c>
      <c r="H15" s="15">
        <f t="shared" si="2"/>
        <v>0.49290171015737488</v>
      </c>
      <c r="J15" s="3">
        <v>0</v>
      </c>
      <c r="K15" s="3">
        <f t="shared" si="3"/>
        <v>30019</v>
      </c>
      <c r="L15" s="3">
        <v>69619</v>
      </c>
      <c r="M15" s="3">
        <v>86722</v>
      </c>
      <c r="N15" s="3">
        <v>126701</v>
      </c>
      <c r="O15" s="3">
        <v>156100</v>
      </c>
      <c r="P15" s="3">
        <v>164514</v>
      </c>
      <c r="Q15" s="3">
        <v>198531</v>
      </c>
      <c r="R15" s="3">
        <v>223334</v>
      </c>
      <c r="S15" s="3">
        <f>275324+36228+5144</f>
        <v>316696</v>
      </c>
      <c r="T15" s="3"/>
      <c r="U15" s="3"/>
      <c r="V15" s="3">
        <v>0</v>
      </c>
      <c r="W15" s="34">
        <v>30019</v>
      </c>
      <c r="X15" s="3">
        <v>69619</v>
      </c>
      <c r="Y15" s="38">
        <v>121892</v>
      </c>
      <c r="Z15" s="3">
        <v>148533</v>
      </c>
      <c r="AA15" s="3">
        <v>181192</v>
      </c>
    </row>
    <row r="16" spans="1:27" ht="7.5" customHeight="1" x14ac:dyDescent="0.2">
      <c r="B16" s="3"/>
      <c r="C16" s="25"/>
      <c r="D16" s="3"/>
      <c r="E16" s="3"/>
      <c r="F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4">
        <v>0</v>
      </c>
      <c r="X16" s="34">
        <v>0</v>
      </c>
      <c r="Y16" s="38"/>
    </row>
    <row r="17" spans="1:27" x14ac:dyDescent="0.2">
      <c r="A17" s="8" t="s">
        <v>37</v>
      </c>
      <c r="B17" s="19">
        <f>SUM(B8:B16)</f>
        <v>1476558</v>
      </c>
      <c r="C17" s="19">
        <f>SUM(C8:C16)</f>
        <v>125407</v>
      </c>
      <c r="D17" s="19">
        <f>SUM(D8:D16)</f>
        <v>0</v>
      </c>
      <c r="E17" s="19">
        <f>SUM(E8:E16)</f>
        <v>677153</v>
      </c>
      <c r="F17" s="19">
        <f>SUM(F8:F16)</f>
        <v>802560</v>
      </c>
      <c r="G17" s="6">
        <f t="shared" si="1"/>
        <v>0.54353435489835145</v>
      </c>
      <c r="H17" s="6">
        <f>+O17/S17</f>
        <v>0.58999397721114688</v>
      </c>
      <c r="J17" s="3">
        <f t="shared" ref="J17:S17" si="4">SUM(J8:J15)</f>
        <v>122766</v>
      </c>
      <c r="K17" s="3">
        <f t="shared" si="4"/>
        <v>254096</v>
      </c>
      <c r="L17" s="3">
        <f t="shared" si="4"/>
        <v>404122</v>
      </c>
      <c r="M17" s="3">
        <f t="shared" si="4"/>
        <v>532686</v>
      </c>
      <c r="N17" s="3">
        <f t="shared" si="4"/>
        <v>685808</v>
      </c>
      <c r="O17" s="3">
        <f t="shared" si="4"/>
        <v>820907</v>
      </c>
      <c r="P17" s="3">
        <f t="shared" si="4"/>
        <v>1009050</v>
      </c>
      <c r="Q17" s="3">
        <f t="shared" si="4"/>
        <v>1144221</v>
      </c>
      <c r="R17" s="3">
        <f t="shared" si="4"/>
        <v>1287254</v>
      </c>
      <c r="S17" s="3">
        <f t="shared" si="4"/>
        <v>1391382</v>
      </c>
      <c r="T17" s="3"/>
      <c r="U17" s="3"/>
      <c r="V17" s="3">
        <f>SUM(V8:V15)</f>
        <v>122766</v>
      </c>
      <c r="W17" s="34">
        <v>131330</v>
      </c>
      <c r="X17" s="34">
        <f>SUM(X8:X16)</f>
        <v>404122</v>
      </c>
      <c r="Y17" s="34">
        <f>SUM(Y8:Y16)</f>
        <v>548326</v>
      </c>
      <c r="Z17" s="34">
        <f>SUM(Z8:Z16)</f>
        <v>677153</v>
      </c>
      <c r="AA17" s="34">
        <f>SUM(AA8:AA16)</f>
        <v>802560</v>
      </c>
    </row>
    <row r="18" spans="1:27" x14ac:dyDescent="0.2">
      <c r="B18" s="3"/>
      <c r="C18" s="3"/>
      <c r="D18" s="3"/>
      <c r="E18" s="3"/>
      <c r="F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4">
        <v>0</v>
      </c>
      <c r="X18" s="34">
        <v>0</v>
      </c>
      <c r="Y18" s="38"/>
    </row>
    <row r="19" spans="1:27" x14ac:dyDescent="0.2">
      <c r="A19" s="16" t="s">
        <v>12</v>
      </c>
      <c r="B19" s="3"/>
      <c r="C19" s="3"/>
      <c r="D19" s="3"/>
      <c r="E19" s="3"/>
      <c r="F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4">
        <v>0</v>
      </c>
      <c r="X19" s="34">
        <v>0</v>
      </c>
      <c r="Y19" s="38"/>
    </row>
    <row r="20" spans="1:27" x14ac:dyDescent="0.2">
      <c r="A20" s="4" t="s">
        <v>13</v>
      </c>
      <c r="B20" s="18">
        <f>1471825-1004017</f>
        <v>467808</v>
      </c>
      <c r="C20" s="18">
        <f>+F20-E20</f>
        <v>43121</v>
      </c>
      <c r="D20" s="18">
        <v>0</v>
      </c>
      <c r="E20" s="18">
        <v>221360</v>
      </c>
      <c r="F20" s="18">
        <v>264481</v>
      </c>
      <c r="G20" s="22">
        <f t="shared" ref="G20:G37" si="5">+F20/B20</f>
        <v>0.56536228538203703</v>
      </c>
      <c r="H20" s="13">
        <f>+O20/S20</f>
        <v>0.56766313507511512</v>
      </c>
      <c r="J20" s="3">
        <v>52070</v>
      </c>
      <c r="K20" s="3">
        <f t="shared" ref="K20:K36" si="6">SUM(V20:W20)</f>
        <v>98766</v>
      </c>
      <c r="L20" s="3">
        <f t="shared" ref="L20:L36" si="7">SUM(V20:X20)</f>
        <v>241308</v>
      </c>
      <c r="M20" s="3">
        <v>191602</v>
      </c>
      <c r="N20" s="3">
        <f>687001-462849-9466</f>
        <v>214686</v>
      </c>
      <c r="O20" s="3">
        <f>824321-566657</f>
        <v>257664</v>
      </c>
      <c r="P20" s="3">
        <f>988452-P40</f>
        <v>293151</v>
      </c>
      <c r="Q20" s="3">
        <f>1091297-Q40</f>
        <v>348917</v>
      </c>
      <c r="R20" s="3">
        <f>1208252-R40</f>
        <v>391688</v>
      </c>
      <c r="S20" s="3">
        <f>1468043-1014140</f>
        <v>453903</v>
      </c>
      <c r="T20" s="3"/>
      <c r="U20" s="3"/>
      <c r="V20" s="3">
        <f>191120-139050</f>
        <v>52070</v>
      </c>
      <c r="W20" s="34">
        <v>46696</v>
      </c>
      <c r="X20" s="39">
        <v>142542</v>
      </c>
      <c r="Y20" s="38">
        <v>186676</v>
      </c>
      <c r="Z20" s="38">
        <f>714435-493075</f>
        <v>221360</v>
      </c>
      <c r="AA20" s="38">
        <f>808403-543922</f>
        <v>264481</v>
      </c>
    </row>
    <row r="21" spans="1:27" x14ac:dyDescent="0.2">
      <c r="A21" s="9" t="s">
        <v>14</v>
      </c>
      <c r="B21" s="11">
        <v>3440</v>
      </c>
      <c r="C21" s="11">
        <f>+F21-E21</f>
        <v>0</v>
      </c>
      <c r="D21" s="11">
        <v>0</v>
      </c>
      <c r="E21" s="11"/>
      <c r="F21" s="11"/>
      <c r="G21" s="20">
        <f t="shared" si="5"/>
        <v>0</v>
      </c>
      <c r="H21" s="14">
        <f>+O21/S21</f>
        <v>0</v>
      </c>
      <c r="J21" s="3">
        <v>0</v>
      </c>
      <c r="K21" s="3">
        <f t="shared" si="6"/>
        <v>0</v>
      </c>
      <c r="L21" s="3">
        <f t="shared" si="7"/>
        <v>0</v>
      </c>
      <c r="M21" s="3">
        <v>0</v>
      </c>
      <c r="N21" s="3"/>
      <c r="O21" s="3">
        <v>0</v>
      </c>
      <c r="P21" s="3">
        <v>3075</v>
      </c>
      <c r="Q21" s="3">
        <v>3075</v>
      </c>
      <c r="R21" s="3">
        <v>3075</v>
      </c>
      <c r="S21" s="3">
        <v>2337</v>
      </c>
      <c r="T21" s="3"/>
      <c r="U21" s="3"/>
      <c r="V21" s="3"/>
      <c r="W21" s="34">
        <v>0</v>
      </c>
      <c r="X21" s="39">
        <v>0</v>
      </c>
      <c r="Y21" s="38">
        <v>0</v>
      </c>
    </row>
    <row r="22" spans="1:27" x14ac:dyDescent="0.2">
      <c r="A22" s="9" t="s">
        <v>15</v>
      </c>
      <c r="B22" s="11">
        <v>14800</v>
      </c>
      <c r="C22" s="11">
        <f t="shared" ref="C22:C36" si="8">+F22-E22</f>
        <v>1300</v>
      </c>
      <c r="D22" s="11">
        <v>0</v>
      </c>
      <c r="E22" s="11">
        <v>6500</v>
      </c>
      <c r="F22" s="11">
        <v>7800</v>
      </c>
      <c r="G22" s="20">
        <f t="shared" si="5"/>
        <v>0.52702702702702697</v>
      </c>
      <c r="H22" s="14">
        <f t="shared" ref="H22:H36" si="9">+O22/S22</f>
        <v>0.45205479452054792</v>
      </c>
      <c r="J22" s="3">
        <v>1300</v>
      </c>
      <c r="K22" s="3">
        <f t="shared" si="6"/>
        <v>2600</v>
      </c>
      <c r="L22" s="3">
        <f t="shared" si="7"/>
        <v>6500</v>
      </c>
      <c r="M22" s="3">
        <v>4400</v>
      </c>
      <c r="N22" s="3">
        <v>5500</v>
      </c>
      <c r="O22" s="3">
        <v>6600</v>
      </c>
      <c r="P22" s="3">
        <v>7607</v>
      </c>
      <c r="Q22" s="3">
        <v>9612</v>
      </c>
      <c r="R22" s="3">
        <v>11003</v>
      </c>
      <c r="S22" s="3">
        <v>14600</v>
      </c>
      <c r="T22" s="3"/>
      <c r="U22" s="3"/>
      <c r="V22" s="3">
        <v>1300</v>
      </c>
      <c r="W22" s="34">
        <v>1300</v>
      </c>
      <c r="X22" s="39">
        <v>3900</v>
      </c>
      <c r="Y22" s="38">
        <v>5200</v>
      </c>
      <c r="Z22" s="39">
        <v>6500</v>
      </c>
      <c r="AA22" s="39">
        <v>7800</v>
      </c>
    </row>
    <row r="23" spans="1:27" x14ac:dyDescent="0.2">
      <c r="A23" s="9" t="s">
        <v>16</v>
      </c>
      <c r="B23" s="11">
        <v>-4770</v>
      </c>
      <c r="C23" s="11">
        <f t="shared" si="8"/>
        <v>-670</v>
      </c>
      <c r="D23" s="11">
        <v>0</v>
      </c>
      <c r="E23" s="11">
        <v>-1681</v>
      </c>
      <c r="F23" s="11">
        <v>-2351</v>
      </c>
      <c r="G23" s="20">
        <v>0</v>
      </c>
      <c r="H23" s="14">
        <v>0</v>
      </c>
      <c r="J23" s="3">
        <v>0</v>
      </c>
      <c r="K23" s="3">
        <f t="shared" si="6"/>
        <v>0</v>
      </c>
      <c r="L23" s="3">
        <f t="shared" si="7"/>
        <v>-671</v>
      </c>
      <c r="M23" s="3">
        <v>0</v>
      </c>
      <c r="N23" s="3"/>
      <c r="O23" s="3">
        <v>0</v>
      </c>
      <c r="P23" s="3">
        <v>6668</v>
      </c>
      <c r="Q23" s="3">
        <v>6668</v>
      </c>
      <c r="R23" s="3">
        <v>6668</v>
      </c>
      <c r="S23" s="3">
        <v>0</v>
      </c>
      <c r="T23" s="3"/>
      <c r="U23" s="3"/>
      <c r="V23" s="3">
        <v>0</v>
      </c>
      <c r="W23" s="34">
        <v>0</v>
      </c>
      <c r="X23" s="39">
        <v>-671</v>
      </c>
      <c r="Y23" s="38">
        <v>-1346</v>
      </c>
      <c r="Z23" s="39">
        <v>-1681</v>
      </c>
      <c r="AA23" s="39">
        <v>-2351</v>
      </c>
    </row>
    <row r="24" spans="1:27" x14ac:dyDescent="0.2">
      <c r="A24" s="9" t="s">
        <v>17</v>
      </c>
      <c r="B24" s="11">
        <v>145966</v>
      </c>
      <c r="C24" s="11">
        <f t="shared" si="8"/>
        <v>11590</v>
      </c>
      <c r="D24" s="11">
        <v>0</v>
      </c>
      <c r="E24" s="11">
        <v>92489</v>
      </c>
      <c r="F24" s="11">
        <v>104079</v>
      </c>
      <c r="G24" s="20">
        <f t="shared" si="5"/>
        <v>0.71303591247276765</v>
      </c>
      <c r="H24" s="14">
        <f t="shared" si="9"/>
        <v>0.65111754908958586</v>
      </c>
      <c r="J24" s="3">
        <v>42377</v>
      </c>
      <c r="K24" s="3">
        <f t="shared" si="6"/>
        <v>54834</v>
      </c>
      <c r="L24" s="3">
        <f t="shared" si="7"/>
        <v>122125</v>
      </c>
      <c r="M24" s="3">
        <v>68837</v>
      </c>
      <c r="N24" s="3">
        <f>68837+12104</f>
        <v>80941</v>
      </c>
      <c r="O24" s="3">
        <v>93046</v>
      </c>
      <c r="P24" s="3">
        <v>78916</v>
      </c>
      <c r="Q24" s="3">
        <v>87526</v>
      </c>
      <c r="R24" s="3">
        <v>87526</v>
      </c>
      <c r="S24" s="3">
        <v>142902</v>
      </c>
      <c r="T24" s="3"/>
      <c r="U24" s="3"/>
      <c r="V24" s="3">
        <v>42377</v>
      </c>
      <c r="W24" s="34">
        <v>12457</v>
      </c>
      <c r="X24" s="39">
        <v>67291</v>
      </c>
      <c r="Y24" s="38">
        <v>81015</v>
      </c>
      <c r="Z24" s="39">
        <f>81015+11474</f>
        <v>92489</v>
      </c>
      <c r="AA24" s="39">
        <v>104079</v>
      </c>
    </row>
    <row r="25" spans="1:27" x14ac:dyDescent="0.2">
      <c r="A25" s="9" t="s">
        <v>18</v>
      </c>
      <c r="B25" s="11">
        <v>70796</v>
      </c>
      <c r="C25" s="11">
        <f t="shared" si="8"/>
        <v>6983</v>
      </c>
      <c r="D25" s="11">
        <v>0</v>
      </c>
      <c r="E25" s="11">
        <v>34884</v>
      </c>
      <c r="F25" s="11">
        <v>41867</v>
      </c>
      <c r="G25" s="20">
        <f t="shared" si="5"/>
        <v>0.59137521893892309</v>
      </c>
      <c r="H25" s="14">
        <f t="shared" si="9"/>
        <v>0.61982352437248356</v>
      </c>
      <c r="J25" s="3">
        <v>7274</v>
      </c>
      <c r="K25" s="3">
        <f t="shared" si="6"/>
        <v>14869</v>
      </c>
      <c r="L25" s="3">
        <f t="shared" si="7"/>
        <v>36938</v>
      </c>
      <c r="M25" s="3">
        <v>19951</v>
      </c>
      <c r="N25" s="3">
        <f>23555+1396+711+593+520+511+556+520+523+377+519</f>
        <v>29781</v>
      </c>
      <c r="O25" s="3">
        <f>29950+1396+711+593+520+511+556+520+523+377+519</f>
        <v>36176</v>
      </c>
      <c r="P25" s="3">
        <v>39376</v>
      </c>
      <c r="Q25" s="3">
        <v>46837</v>
      </c>
      <c r="R25" s="3">
        <v>46837</v>
      </c>
      <c r="S25" s="3">
        <v>58365</v>
      </c>
      <c r="T25" s="3"/>
      <c r="U25" s="3"/>
      <c r="V25" s="3">
        <v>7274</v>
      </c>
      <c r="W25" s="34">
        <v>7595</v>
      </c>
      <c r="X25" s="39">
        <v>22069</v>
      </c>
      <c r="Y25" s="38">
        <v>29255</v>
      </c>
      <c r="Z25" s="39">
        <v>34884</v>
      </c>
      <c r="AA25" s="39">
        <v>41867</v>
      </c>
    </row>
    <row r="26" spans="1:27" x14ac:dyDescent="0.2">
      <c r="A26" s="9" t="s">
        <v>19</v>
      </c>
      <c r="B26" s="11">
        <v>36818</v>
      </c>
      <c r="C26" s="11">
        <f t="shared" si="8"/>
        <v>3384</v>
      </c>
      <c r="D26" s="11">
        <v>0</v>
      </c>
      <c r="E26" s="11">
        <v>17430</v>
      </c>
      <c r="F26" s="11">
        <v>20814</v>
      </c>
      <c r="G26" s="20">
        <f t="shared" si="5"/>
        <v>0.56532131022869248</v>
      </c>
      <c r="H26" s="14">
        <f t="shared" si="9"/>
        <v>0.62433417437622651</v>
      </c>
      <c r="J26" s="3">
        <v>4116</v>
      </c>
      <c r="K26" s="3">
        <f t="shared" si="6"/>
        <v>7800</v>
      </c>
      <c r="L26" s="3">
        <f t="shared" si="7"/>
        <v>19047</v>
      </c>
      <c r="M26" s="3">
        <v>11487</v>
      </c>
      <c r="N26" s="3">
        <f>13414+730+369+308+271+264+289+271+273+195+270</f>
        <v>16654</v>
      </c>
      <c r="O26" s="3">
        <f>16803+730+369+308+271+264+289+271+273+195+270</f>
        <v>20043</v>
      </c>
      <c r="P26" s="3">
        <v>23688</v>
      </c>
      <c r="Q26" s="3">
        <v>28082</v>
      </c>
      <c r="R26" s="3">
        <v>28082</v>
      </c>
      <c r="S26" s="3">
        <v>32103</v>
      </c>
      <c r="T26" s="3"/>
      <c r="U26" s="3"/>
      <c r="V26" s="3">
        <v>4116</v>
      </c>
      <c r="W26" s="34">
        <v>3684</v>
      </c>
      <c r="X26" s="39">
        <v>11247</v>
      </c>
      <c r="Y26" s="38">
        <v>14691</v>
      </c>
      <c r="Z26" s="39">
        <v>17430</v>
      </c>
      <c r="AA26" s="39">
        <v>20814</v>
      </c>
    </row>
    <row r="27" spans="1:27" x14ac:dyDescent="0.2">
      <c r="A27" s="9" t="s">
        <v>20</v>
      </c>
      <c r="B27" s="11">
        <v>23348</v>
      </c>
      <c r="C27" s="11">
        <f t="shared" si="8"/>
        <v>0</v>
      </c>
      <c r="D27" s="11">
        <v>0</v>
      </c>
      <c r="E27" s="11">
        <v>14149</v>
      </c>
      <c r="F27" s="11">
        <v>14149</v>
      </c>
      <c r="G27" s="20">
        <f t="shared" si="5"/>
        <v>0.6060047969847524</v>
      </c>
      <c r="H27" s="14">
        <f t="shared" si="9"/>
        <v>0.75001390047261607</v>
      </c>
      <c r="J27" s="3">
        <v>9433</v>
      </c>
      <c r="K27" s="3">
        <f t="shared" si="6"/>
        <v>0</v>
      </c>
      <c r="L27" s="3">
        <f t="shared" si="7"/>
        <v>9433</v>
      </c>
      <c r="M27" s="3">
        <v>13489</v>
      </c>
      <c r="N27" s="3">
        <v>13489</v>
      </c>
      <c r="O27" s="3">
        <v>13489</v>
      </c>
      <c r="P27" s="3">
        <v>16852</v>
      </c>
      <c r="Q27" s="3">
        <v>16852</v>
      </c>
      <c r="R27" s="3">
        <v>16852</v>
      </c>
      <c r="S27" s="3">
        <v>17985</v>
      </c>
      <c r="T27" s="3"/>
      <c r="U27" s="3"/>
      <c r="V27" s="3">
        <v>0</v>
      </c>
      <c r="W27" s="34">
        <v>0</v>
      </c>
      <c r="X27" s="39">
        <v>9433</v>
      </c>
      <c r="Y27" s="38">
        <v>14149</v>
      </c>
      <c r="Z27" s="39">
        <v>14149</v>
      </c>
      <c r="AA27" s="39">
        <v>14149</v>
      </c>
    </row>
    <row r="28" spans="1:27" x14ac:dyDescent="0.2">
      <c r="A28" s="9" t="s">
        <v>21</v>
      </c>
      <c r="B28" s="11">
        <v>1000</v>
      </c>
      <c r="C28" s="11">
        <f t="shared" si="8"/>
        <v>121</v>
      </c>
      <c r="D28" s="11">
        <v>0</v>
      </c>
      <c r="E28" s="11">
        <v>90</v>
      </c>
      <c r="F28" s="11">
        <v>211</v>
      </c>
      <c r="G28" s="20">
        <f t="shared" si="5"/>
        <v>0.21099999999999999</v>
      </c>
      <c r="H28" s="14">
        <f t="shared" si="9"/>
        <v>0.19561815336463223</v>
      </c>
      <c r="J28" s="3">
        <v>0</v>
      </c>
      <c r="K28" s="3">
        <f t="shared" si="6"/>
        <v>29</v>
      </c>
      <c r="L28" s="3">
        <f t="shared" si="7"/>
        <v>58</v>
      </c>
      <c r="M28" s="3">
        <v>0</v>
      </c>
      <c r="N28" s="3"/>
      <c r="O28" s="3">
        <v>125</v>
      </c>
      <c r="P28" s="3">
        <v>896</v>
      </c>
      <c r="Q28" s="3">
        <v>896</v>
      </c>
      <c r="R28" s="3">
        <v>896</v>
      </c>
      <c r="S28" s="3">
        <v>639</v>
      </c>
      <c r="T28" s="3"/>
      <c r="U28" s="3"/>
      <c r="V28" s="3">
        <v>0</v>
      </c>
      <c r="W28" s="34">
        <v>29</v>
      </c>
      <c r="X28" s="39">
        <v>29</v>
      </c>
      <c r="Y28" s="38">
        <v>90</v>
      </c>
      <c r="Z28" s="39">
        <v>90</v>
      </c>
      <c r="AA28" s="39">
        <v>211</v>
      </c>
    </row>
    <row r="29" spans="1:27" x14ac:dyDescent="0.2">
      <c r="A29" s="9" t="s">
        <v>39</v>
      </c>
      <c r="B29" s="11">
        <v>0</v>
      </c>
      <c r="C29" s="11">
        <f t="shared" si="8"/>
        <v>27</v>
      </c>
      <c r="D29" s="11">
        <v>0</v>
      </c>
      <c r="E29" s="11">
        <v>265</v>
      </c>
      <c r="F29" s="11">
        <v>292</v>
      </c>
      <c r="G29" s="20">
        <v>0</v>
      </c>
      <c r="H29" s="14">
        <f t="shared" si="9"/>
        <v>0.85159500693481271</v>
      </c>
      <c r="J29" s="3">
        <v>0</v>
      </c>
      <c r="K29" s="3">
        <f t="shared" si="6"/>
        <v>235</v>
      </c>
      <c r="L29" s="3">
        <f t="shared" si="7"/>
        <v>490</v>
      </c>
      <c r="M29" s="3"/>
      <c r="N29" s="3"/>
      <c r="O29" s="3">
        <v>614</v>
      </c>
      <c r="P29" s="3"/>
      <c r="Q29" s="3"/>
      <c r="R29" s="3">
        <v>0</v>
      </c>
      <c r="S29" s="3">
        <v>721</v>
      </c>
      <c r="T29" s="3"/>
      <c r="U29" s="3"/>
      <c r="V29" s="3"/>
      <c r="W29" s="34">
        <v>235</v>
      </c>
      <c r="X29" s="39">
        <v>255</v>
      </c>
      <c r="Y29" s="38">
        <v>265</v>
      </c>
      <c r="Z29" s="39">
        <v>265</v>
      </c>
      <c r="AA29" s="39">
        <v>292</v>
      </c>
    </row>
    <row r="30" spans="1:27" x14ac:dyDescent="0.2">
      <c r="A30" s="9" t="s">
        <v>22</v>
      </c>
      <c r="B30" s="11">
        <v>10000</v>
      </c>
      <c r="C30" s="11">
        <f t="shared" si="8"/>
        <v>0</v>
      </c>
      <c r="D30" s="11">
        <v>0</v>
      </c>
      <c r="E30" s="11">
        <v>5468</v>
      </c>
      <c r="F30" s="11">
        <v>5468</v>
      </c>
      <c r="G30" s="20">
        <f t="shared" si="5"/>
        <v>0.54679999999999995</v>
      </c>
      <c r="H30" s="14">
        <f t="shared" si="9"/>
        <v>0.4542203742203742</v>
      </c>
      <c r="J30" s="3">
        <v>1334</v>
      </c>
      <c r="K30" s="3">
        <f t="shared" si="6"/>
        <v>1771</v>
      </c>
      <c r="L30" s="3">
        <f t="shared" si="7"/>
        <v>5394</v>
      </c>
      <c r="M30" s="3">
        <v>9160</v>
      </c>
      <c r="N30" s="3">
        <v>9643</v>
      </c>
      <c r="O30" s="3">
        <v>10924</v>
      </c>
      <c r="P30" s="3">
        <v>8916</v>
      </c>
      <c r="Q30" s="3">
        <v>8891</v>
      </c>
      <c r="R30" s="3">
        <v>9476</v>
      </c>
      <c r="S30" s="3">
        <v>24050</v>
      </c>
      <c r="T30" s="3"/>
      <c r="U30" s="3"/>
      <c r="V30" s="3">
        <v>1334</v>
      </c>
      <c r="W30" s="34">
        <v>437</v>
      </c>
      <c r="X30" s="39">
        <v>3623</v>
      </c>
      <c r="Y30" s="38">
        <v>4910</v>
      </c>
      <c r="Z30" s="39">
        <v>5468</v>
      </c>
      <c r="AA30" s="39">
        <v>5468</v>
      </c>
    </row>
    <row r="31" spans="1:27" x14ac:dyDescent="0.2">
      <c r="A31" s="9" t="s">
        <v>23</v>
      </c>
      <c r="B31" s="11">
        <v>550000</v>
      </c>
      <c r="C31" s="11">
        <f t="shared" si="8"/>
        <v>11464</v>
      </c>
      <c r="D31" s="11">
        <v>0</v>
      </c>
      <c r="E31" s="11">
        <v>289898</v>
      </c>
      <c r="F31" s="11">
        <v>301362</v>
      </c>
      <c r="G31" s="20">
        <f t="shared" si="5"/>
        <v>0.54793090909090914</v>
      </c>
      <c r="H31" s="14">
        <f t="shared" si="9"/>
        <v>0.5621699172102993</v>
      </c>
      <c r="J31" s="3">
        <v>59502</v>
      </c>
      <c r="K31" s="3">
        <f t="shared" si="6"/>
        <v>116384</v>
      </c>
      <c r="L31" s="3">
        <f t="shared" si="7"/>
        <v>286319</v>
      </c>
      <c r="M31" s="3">
        <v>230003</v>
      </c>
      <c r="N31" s="3">
        <v>281070</v>
      </c>
      <c r="O31" s="3">
        <v>333066</v>
      </c>
      <c r="P31" s="3">
        <v>425800</v>
      </c>
      <c r="Q31" s="3">
        <v>445228</v>
      </c>
      <c r="R31" s="3">
        <v>506916</v>
      </c>
      <c r="S31" s="3">
        <v>592465</v>
      </c>
      <c r="T31" s="3"/>
      <c r="U31" s="3"/>
      <c r="V31" s="3">
        <v>59502</v>
      </c>
      <c r="W31" s="34">
        <v>56882</v>
      </c>
      <c r="X31" s="39">
        <v>169935</v>
      </c>
      <c r="Y31" s="38">
        <v>221663</v>
      </c>
      <c r="Z31" s="39">
        <v>289898</v>
      </c>
      <c r="AA31" s="39">
        <v>301362</v>
      </c>
    </row>
    <row r="32" spans="1:27" x14ac:dyDescent="0.2">
      <c r="A32" s="9" t="s">
        <v>24</v>
      </c>
      <c r="B32" s="11">
        <v>31889</v>
      </c>
      <c r="C32" s="11">
        <f t="shared" si="8"/>
        <v>0</v>
      </c>
      <c r="D32" s="11">
        <v>0</v>
      </c>
      <c r="E32" s="11">
        <v>8812</v>
      </c>
      <c r="F32" s="11">
        <v>8812</v>
      </c>
      <c r="G32" s="20">
        <v>0</v>
      </c>
      <c r="H32" s="14">
        <f t="shared" si="9"/>
        <v>0.3915923566878981</v>
      </c>
      <c r="J32" s="3">
        <v>361</v>
      </c>
      <c r="K32" s="3">
        <f t="shared" si="6"/>
        <v>3888</v>
      </c>
      <c r="L32" s="3">
        <f t="shared" si="7"/>
        <v>9694</v>
      </c>
      <c r="M32" s="3">
        <v>2185</v>
      </c>
      <c r="N32" s="3">
        <v>2782</v>
      </c>
      <c r="O32" s="3">
        <v>3074</v>
      </c>
      <c r="P32" s="3">
        <v>7242</v>
      </c>
      <c r="Q32" s="3">
        <v>8035</v>
      </c>
      <c r="R32" s="3">
        <v>8814</v>
      </c>
      <c r="S32" s="3">
        <v>7850</v>
      </c>
      <c r="T32" s="3"/>
      <c r="U32" s="3"/>
      <c r="V32" s="3">
        <v>361</v>
      </c>
      <c r="W32" s="34">
        <v>3527</v>
      </c>
      <c r="X32" s="39">
        <v>5806</v>
      </c>
      <c r="Y32" s="38">
        <v>7856</v>
      </c>
      <c r="Z32" s="39">
        <v>8812</v>
      </c>
      <c r="AA32" s="39">
        <v>8812</v>
      </c>
    </row>
    <row r="33" spans="1:30" x14ac:dyDescent="0.2">
      <c r="A33" s="9" t="s">
        <v>25</v>
      </c>
      <c r="B33" s="11">
        <v>60000</v>
      </c>
      <c r="C33" s="11">
        <f t="shared" si="8"/>
        <v>2884</v>
      </c>
      <c r="D33" s="11">
        <v>0</v>
      </c>
      <c r="E33" s="11">
        <v>28828</v>
      </c>
      <c r="F33" s="11">
        <v>31712</v>
      </c>
      <c r="G33" s="20">
        <f t="shared" si="5"/>
        <v>0.5285333333333333</v>
      </c>
      <c r="H33" s="14">
        <f t="shared" si="9"/>
        <v>0.63468817130971455</v>
      </c>
      <c r="J33" s="3">
        <v>6858</v>
      </c>
      <c r="K33" s="3">
        <f t="shared" si="6"/>
        <v>15033</v>
      </c>
      <c r="L33" s="3">
        <f t="shared" si="7"/>
        <v>33568</v>
      </c>
      <c r="M33" s="3">
        <v>26726</v>
      </c>
      <c r="N33" s="3">
        <v>33431</v>
      </c>
      <c r="O33" s="3">
        <v>37227</v>
      </c>
      <c r="P33" s="3">
        <v>41495</v>
      </c>
      <c r="Q33" s="3">
        <v>45917</v>
      </c>
      <c r="R33" s="3">
        <v>50924</v>
      </c>
      <c r="S33" s="3">
        <v>58654</v>
      </c>
      <c r="T33" s="3"/>
      <c r="U33" s="3"/>
      <c r="V33" s="3">
        <v>6858</v>
      </c>
      <c r="W33" s="34">
        <v>8175</v>
      </c>
      <c r="X33" s="39">
        <v>18535</v>
      </c>
      <c r="Y33" s="38">
        <v>24058</v>
      </c>
      <c r="Z33" s="39">
        <v>28828</v>
      </c>
      <c r="AA33" s="39">
        <v>31712</v>
      </c>
    </row>
    <row r="34" spans="1:30" x14ac:dyDescent="0.2">
      <c r="A34" s="9" t="s">
        <v>26</v>
      </c>
      <c r="B34" s="11">
        <v>8000</v>
      </c>
      <c r="C34" s="11">
        <f t="shared" si="8"/>
        <v>0</v>
      </c>
      <c r="D34" s="11">
        <v>0</v>
      </c>
      <c r="E34" s="11"/>
      <c r="F34" s="11"/>
      <c r="G34" s="20">
        <f t="shared" si="5"/>
        <v>0</v>
      </c>
      <c r="H34" s="14">
        <v>0</v>
      </c>
      <c r="J34" s="3">
        <v>0</v>
      </c>
      <c r="K34" s="3">
        <f t="shared" si="6"/>
        <v>0</v>
      </c>
      <c r="L34" s="3">
        <f t="shared" si="7"/>
        <v>0</v>
      </c>
      <c r="M34" s="3">
        <v>0</v>
      </c>
      <c r="N34" s="3"/>
      <c r="O34" s="3">
        <v>0</v>
      </c>
      <c r="P34" s="3">
        <v>18983</v>
      </c>
      <c r="Q34" s="3">
        <v>18455</v>
      </c>
      <c r="R34" s="3">
        <v>18455</v>
      </c>
      <c r="S34" s="3">
        <v>0</v>
      </c>
      <c r="T34" s="3"/>
      <c r="U34" s="3"/>
      <c r="V34" s="3">
        <v>0</v>
      </c>
      <c r="W34" s="34">
        <v>0</v>
      </c>
      <c r="X34" s="39">
        <v>0</v>
      </c>
      <c r="Y34" s="38">
        <v>0</v>
      </c>
    </row>
    <row r="35" spans="1:30" x14ac:dyDescent="0.2">
      <c r="A35" s="9" t="s">
        <v>27</v>
      </c>
      <c r="B35" s="11">
        <v>1500</v>
      </c>
      <c r="C35" s="11">
        <f t="shared" si="8"/>
        <v>71</v>
      </c>
      <c r="D35" s="11">
        <v>0</v>
      </c>
      <c r="E35" s="11">
        <v>326</v>
      </c>
      <c r="F35" s="11">
        <v>397</v>
      </c>
      <c r="G35" s="20">
        <f t="shared" si="5"/>
        <v>0.26466666666666666</v>
      </c>
      <c r="H35" s="14">
        <f t="shared" si="9"/>
        <v>0.61748013620885356</v>
      </c>
      <c r="J35" s="3">
        <v>46</v>
      </c>
      <c r="K35" s="3">
        <f t="shared" si="6"/>
        <v>108</v>
      </c>
      <c r="L35" s="3">
        <f t="shared" si="7"/>
        <v>216</v>
      </c>
      <c r="M35" s="3">
        <v>363</v>
      </c>
      <c r="N35" s="3">
        <v>450</v>
      </c>
      <c r="O35" s="3">
        <v>544</v>
      </c>
      <c r="P35" s="3">
        <v>889</v>
      </c>
      <c r="Q35" s="3">
        <v>1061</v>
      </c>
      <c r="R35" s="3">
        <v>1195</v>
      </c>
      <c r="S35" s="3">
        <v>881</v>
      </c>
      <c r="T35" s="3"/>
      <c r="U35" s="3"/>
      <c r="V35" s="3">
        <v>46</v>
      </c>
      <c r="W35" s="34">
        <v>62</v>
      </c>
      <c r="X35" s="39">
        <v>108</v>
      </c>
      <c r="Y35" s="38">
        <v>264</v>
      </c>
      <c r="Z35" s="39">
        <v>326</v>
      </c>
      <c r="AA35" s="39">
        <v>397</v>
      </c>
    </row>
    <row r="36" spans="1:30" x14ac:dyDescent="0.2">
      <c r="A36" s="9" t="s">
        <v>28</v>
      </c>
      <c r="B36" s="11">
        <v>8000</v>
      </c>
      <c r="C36" s="11">
        <f t="shared" si="8"/>
        <v>2219</v>
      </c>
      <c r="D36" s="11">
        <v>0</v>
      </c>
      <c r="E36" s="11">
        <v>7091</v>
      </c>
      <c r="F36" s="11">
        <v>9310</v>
      </c>
      <c r="G36" s="20">
        <f t="shared" si="5"/>
        <v>1.1637500000000001</v>
      </c>
      <c r="H36" s="14">
        <f t="shared" si="9"/>
        <v>0.62232716082135087</v>
      </c>
      <c r="J36" s="3">
        <v>6449</v>
      </c>
      <c r="K36" s="3">
        <f t="shared" si="6"/>
        <v>6569</v>
      </c>
      <c r="L36" s="3">
        <f t="shared" si="7"/>
        <v>13350</v>
      </c>
      <c r="M36" s="3">
        <v>10175</v>
      </c>
      <c r="N36" s="3">
        <v>10678</v>
      </c>
      <c r="O36" s="3">
        <v>11729</v>
      </c>
      <c r="P36" s="3">
        <v>14898</v>
      </c>
      <c r="Q36" s="3">
        <v>15245</v>
      </c>
      <c r="R36" s="3">
        <v>19845</v>
      </c>
      <c r="S36" s="3">
        <v>18847</v>
      </c>
      <c r="T36" s="3"/>
      <c r="U36" s="3"/>
      <c r="V36" s="3">
        <v>6449</v>
      </c>
      <c r="W36" s="34">
        <v>120</v>
      </c>
      <c r="X36" s="39">
        <v>6781</v>
      </c>
      <c r="Y36" s="38">
        <v>6937</v>
      </c>
      <c r="Z36" s="39">
        <v>7091</v>
      </c>
      <c r="AA36" s="39">
        <v>9310</v>
      </c>
    </row>
    <row r="37" spans="1:30" x14ac:dyDescent="0.2">
      <c r="A37" s="10" t="s">
        <v>29</v>
      </c>
      <c r="B37" s="12">
        <v>43230</v>
      </c>
      <c r="C37" s="12">
        <v>0</v>
      </c>
      <c r="D37" s="12">
        <v>0</v>
      </c>
      <c r="E37" s="12">
        <v>0</v>
      </c>
      <c r="F37" s="12">
        <v>0</v>
      </c>
      <c r="G37" s="21">
        <f t="shared" si="5"/>
        <v>0</v>
      </c>
      <c r="H37" s="15">
        <f>+N37/S37</f>
        <v>0</v>
      </c>
      <c r="J37" s="3">
        <v>0</v>
      </c>
      <c r="K37" s="3"/>
      <c r="L37" s="3"/>
      <c r="M37" s="3"/>
      <c r="N37" s="3"/>
      <c r="O37" s="3"/>
      <c r="P37" s="3"/>
      <c r="Q37" s="3"/>
      <c r="R37" s="3"/>
      <c r="S37" s="3">
        <v>41741</v>
      </c>
      <c r="T37" s="3"/>
      <c r="U37" s="3"/>
      <c r="V37" s="3">
        <v>0</v>
      </c>
      <c r="W37" s="34">
        <v>0</v>
      </c>
      <c r="X37" s="39">
        <v>0</v>
      </c>
      <c r="Y37" s="38">
        <v>0</v>
      </c>
    </row>
    <row r="38" spans="1:30" ht="7.5" customHeight="1" x14ac:dyDescent="0.2">
      <c r="B38" s="3"/>
      <c r="C38" s="3"/>
      <c r="D38" s="3"/>
      <c r="E38" s="3"/>
      <c r="F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4">
        <v>0</v>
      </c>
      <c r="X38" s="34">
        <v>0</v>
      </c>
      <c r="Y38" s="38"/>
    </row>
    <row r="39" spans="1:30" x14ac:dyDescent="0.2">
      <c r="A39" s="7" t="s">
        <v>30</v>
      </c>
      <c r="B39" s="19">
        <f>SUM(B20:B38)</f>
        <v>1471825</v>
      </c>
      <c r="C39" s="19">
        <f>SUM(C20:C38)</f>
        <v>82494</v>
      </c>
      <c r="D39" s="19">
        <f>SUM(D20:D38)</f>
        <v>0</v>
      </c>
      <c r="E39" s="19">
        <f>SUM(E20:E38)</f>
        <v>725909</v>
      </c>
      <c r="F39" s="19">
        <f>SUM(F20:F38)</f>
        <v>808403</v>
      </c>
      <c r="G39" s="6">
        <f>+F39/B39</f>
        <v>0.54925211896794801</v>
      </c>
      <c r="H39" s="6">
        <f>+O39/S39</f>
        <v>0.56151011925400007</v>
      </c>
      <c r="J39" s="3">
        <f>SUM(J20:J37)</f>
        <v>191120</v>
      </c>
      <c r="K39" s="3">
        <f t="shared" ref="K39:S39" si="10">SUM(K20:K37)</f>
        <v>322886</v>
      </c>
      <c r="L39" s="3">
        <f t="shared" si="10"/>
        <v>783769</v>
      </c>
      <c r="M39" s="3">
        <f t="shared" si="10"/>
        <v>588378</v>
      </c>
      <c r="N39" s="3">
        <f t="shared" si="10"/>
        <v>699105</v>
      </c>
      <c r="O39" s="3">
        <f t="shared" si="10"/>
        <v>824321</v>
      </c>
      <c r="P39" s="3">
        <f t="shared" si="10"/>
        <v>988452</v>
      </c>
      <c r="Q39" s="3">
        <f t="shared" si="10"/>
        <v>1091297</v>
      </c>
      <c r="R39" s="3">
        <f t="shared" si="10"/>
        <v>1208252</v>
      </c>
      <c r="S39" s="3">
        <f t="shared" si="10"/>
        <v>1468043</v>
      </c>
      <c r="T39" s="3"/>
      <c r="U39" s="3"/>
      <c r="V39" s="3">
        <f>SUM(V20:V37)</f>
        <v>181687</v>
      </c>
      <c r="W39" s="34">
        <v>141199</v>
      </c>
      <c r="X39" s="39">
        <f>SUM(X18:X38)</f>
        <v>460883</v>
      </c>
      <c r="Y39" s="39">
        <f>SUM(Y18:Y38)</f>
        <v>595683</v>
      </c>
      <c r="Z39" s="39">
        <f>SUM(Z18:Z38)</f>
        <v>725909</v>
      </c>
      <c r="AA39" s="39">
        <f>SUM(AA18:AA38)</f>
        <v>808403</v>
      </c>
    </row>
    <row r="40" spans="1:30" x14ac:dyDescent="0.2">
      <c r="B40" s="3"/>
      <c r="C40" s="3"/>
      <c r="D40" s="3"/>
      <c r="E40" s="3"/>
      <c r="F40" s="3"/>
      <c r="J40" s="3"/>
      <c r="K40" s="3"/>
      <c r="L40" s="3"/>
      <c r="M40" s="3"/>
      <c r="N40" s="3"/>
      <c r="O40" s="3"/>
      <c r="P40" s="3">
        <v>695301</v>
      </c>
      <c r="Q40" s="3">
        <v>742380</v>
      </c>
      <c r="R40" s="3">
        <v>816564</v>
      </c>
      <c r="S40" s="3"/>
      <c r="T40" s="3"/>
      <c r="U40" s="3"/>
      <c r="V40" s="3"/>
      <c r="W40" s="34">
        <f>+F40-V40</f>
        <v>0</v>
      </c>
      <c r="X40" s="34">
        <f>+C40</f>
        <v>0</v>
      </c>
    </row>
    <row r="41" spans="1:30" x14ac:dyDescent="0.2">
      <c r="A41" s="7" t="s">
        <v>31</v>
      </c>
      <c r="B41" s="19">
        <f>+B17-B39</f>
        <v>4733</v>
      </c>
      <c r="C41" s="19">
        <f>+C17-C39</f>
        <v>42913</v>
      </c>
      <c r="D41" s="19"/>
      <c r="E41" s="19"/>
      <c r="F41" s="19">
        <f>+F17-F39</f>
        <v>-5843</v>
      </c>
      <c r="I41" t="s">
        <v>44</v>
      </c>
      <c r="J41" s="3">
        <f>+J17-J39</f>
        <v>-68354</v>
      </c>
      <c r="K41" s="3">
        <f>+K17-K39</f>
        <v>-68790</v>
      </c>
      <c r="L41" s="3">
        <f>+L17-L39</f>
        <v>-379647</v>
      </c>
      <c r="M41" s="3">
        <f>+M17-M39</f>
        <v>-55692</v>
      </c>
      <c r="N41" s="3">
        <f>+N17-N39</f>
        <v>-13297</v>
      </c>
      <c r="O41" s="3"/>
      <c r="P41" s="3"/>
      <c r="Q41" s="3"/>
      <c r="R41" s="3"/>
      <c r="S41" s="3"/>
      <c r="T41" s="3"/>
      <c r="U41" s="3"/>
      <c r="V41" s="3">
        <f>+V17-V39</f>
        <v>-58921</v>
      </c>
      <c r="W41" s="34">
        <f>+F41-V41</f>
        <v>53078</v>
      </c>
      <c r="X41" s="34">
        <f>+C41</f>
        <v>42913</v>
      </c>
    </row>
    <row r="42" spans="1:30" x14ac:dyDescent="0.2">
      <c r="B42" s="3"/>
      <c r="C42" s="3"/>
      <c r="D42" s="3"/>
      <c r="E42" s="3"/>
      <c r="F42" s="3"/>
      <c r="I42" t="s">
        <v>45</v>
      </c>
      <c r="J42" s="3"/>
      <c r="K42" s="3"/>
      <c r="L42" s="3"/>
      <c r="M42" s="3"/>
      <c r="N42" s="3"/>
      <c r="O42" s="3"/>
      <c r="P42" s="3"/>
      <c r="Q42" s="3">
        <f>+Q17-Q39</f>
        <v>52924</v>
      </c>
      <c r="R42" s="3">
        <f>+R17-R39</f>
        <v>79002</v>
      </c>
      <c r="S42" s="3">
        <f>+S17-S39</f>
        <v>-76661</v>
      </c>
      <c r="T42" s="3"/>
      <c r="U42" s="3"/>
      <c r="V42" s="3"/>
    </row>
    <row r="43" spans="1:30" x14ac:dyDescent="0.2">
      <c r="A43" s="7" t="s">
        <v>40</v>
      </c>
      <c r="B43" s="19">
        <v>257377</v>
      </c>
      <c r="C43" s="3"/>
      <c r="D43" s="3"/>
      <c r="E43" s="3"/>
      <c r="F43" s="3"/>
    </row>
    <row r="44" spans="1:30" x14ac:dyDescent="0.2">
      <c r="B44" s="3"/>
      <c r="C44" s="3"/>
      <c r="D44" s="3"/>
      <c r="E44" s="3"/>
      <c r="F44" s="3"/>
    </row>
    <row r="45" spans="1:30" x14ac:dyDescent="0.2">
      <c r="A45" s="7" t="s">
        <v>41</v>
      </c>
      <c r="B45" s="19">
        <f>+B43+B41</f>
        <v>262110</v>
      </c>
      <c r="C45" s="3"/>
      <c r="D45" s="3"/>
      <c r="E45" s="3"/>
      <c r="F45" s="3"/>
      <c r="I45" t="s">
        <v>42</v>
      </c>
      <c r="J45" s="40"/>
      <c r="K45" s="40"/>
      <c r="L45" s="40"/>
      <c r="M45" s="40"/>
      <c r="N45" s="40"/>
      <c r="O45" s="40">
        <v>-2.1000000000000001E-2</v>
      </c>
      <c r="P45" s="40"/>
      <c r="Q45" s="40"/>
      <c r="R45" s="40"/>
      <c r="S45" s="40"/>
      <c r="T45" s="40"/>
      <c r="U45" s="40"/>
      <c r="V45" s="40"/>
      <c r="W45" s="40"/>
      <c r="X45" s="40"/>
      <c r="Y45" s="40">
        <v>-1.2E-2</v>
      </c>
      <c r="Z45" s="40">
        <v>-1.7000000000000001E-2</v>
      </c>
      <c r="AA45" s="40">
        <v>-1.7000000000000001E-2</v>
      </c>
      <c r="AB45" s="40"/>
      <c r="AC45" s="40"/>
      <c r="AD45" s="40"/>
    </row>
    <row r="46" spans="1:30" x14ac:dyDescent="0.2">
      <c r="B46" s="3"/>
      <c r="C46" s="3"/>
      <c r="D46" s="3"/>
      <c r="E46" s="3"/>
      <c r="F46" s="3"/>
      <c r="I46" t="s">
        <v>43</v>
      </c>
      <c r="J46" s="40"/>
      <c r="K46" s="40"/>
      <c r="L46" s="40"/>
      <c r="M46" s="40"/>
      <c r="N46" s="40"/>
      <c r="O46" s="40">
        <v>7.0000000000000001E-3</v>
      </c>
      <c r="P46" s="40"/>
      <c r="Q46" s="40"/>
      <c r="R46" s="40"/>
      <c r="S46" s="40"/>
      <c r="T46" s="40"/>
      <c r="U46" s="40"/>
      <c r="V46" s="40"/>
      <c r="W46" s="40"/>
      <c r="X46" s="40"/>
      <c r="Y46" s="40">
        <v>-4.0000000000000001E-3</v>
      </c>
      <c r="Z46" s="40">
        <v>-3.3000000000000002E-2</v>
      </c>
      <c r="AA46" s="40">
        <v>-3.3000000000000002E-2</v>
      </c>
      <c r="AB46" s="40"/>
      <c r="AC46" s="40"/>
      <c r="AD46" s="40"/>
    </row>
    <row r="47" spans="1:30" x14ac:dyDescent="0.2">
      <c r="A47" s="7" t="s">
        <v>38</v>
      </c>
      <c r="B47" s="3"/>
      <c r="C47" s="3"/>
      <c r="D47" s="3"/>
      <c r="E47" s="3"/>
      <c r="F47" s="19">
        <f>+B43+F41</f>
        <v>251534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30" x14ac:dyDescent="0.2"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</sheetData>
  <mergeCells count="3">
    <mergeCell ref="A1:H1"/>
    <mergeCell ref="A2:H2"/>
    <mergeCell ref="A3:H3"/>
  </mergeCells>
  <phoneticPr fontId="2" type="noConversion"/>
  <printOptions horizontalCentered="1"/>
  <pageMargins left="0.75" right="0.75" top="1" bottom="1" header="0.5" footer="0.5"/>
  <pageSetup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South Lyon Community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Dagenhardt</dc:creator>
  <cp:lastModifiedBy>Pat Korloch</cp:lastModifiedBy>
  <cp:lastPrinted>2006-03-15T18:37:47Z</cp:lastPrinted>
  <dcterms:created xsi:type="dcterms:W3CDTF">2004-10-14T12:00:54Z</dcterms:created>
  <dcterms:modified xsi:type="dcterms:W3CDTF">2014-04-10T20:29:44Z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-28906542</vt:i4>
  </property>
  <property fmtid="{D5CDD505-2E9C-101B-9397-08002B2CF9AE}" pid="3" name="_EmailSubject">
    <vt:lpwstr>Additional files to post</vt:lpwstr>
  </property>
  <property fmtid="{D5CDD505-2E9C-101B-9397-08002B2CF9AE}" pid="4" name="_AuthorEmail">
    <vt:lpwstr>dmartell@msbo.org</vt:lpwstr>
  </property>
  <property fmtid="{D5CDD505-2E9C-101B-9397-08002B2CF9AE}" pid="5" name="_AuthorEmailDisplayName">
    <vt:lpwstr>David Martell</vt:lpwstr>
  </property>
  <property fmtid="{D5CDD505-2E9C-101B-9397-08002B2CF9AE}" pid="6" name="_ReviewingToolsShownOnce">
    <vt:lpwstr/>
  </property>
</Properties>
</file>