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3755" windowHeight="8190" activeTab="1"/>
  </bookViews>
  <sheets>
    <sheet name="Rev" sheetId="1" r:id="rId1"/>
    <sheet name="Exp" sheetId="2" r:id="rId2"/>
  </sheets>
  <externalReferences>
    <externalReference r:id="rId5"/>
  </externalReferences>
  <definedNames>
    <definedName name="_xlnm.Print_Area" localSheetId="1">'Exp'!$A$1:$M$88</definedName>
    <definedName name="_xlnm.Print_Area" localSheetId="0">'Rev'!$A$1:$M$46</definedName>
  </definedNames>
  <calcPr fullCalcOnLoad="1"/>
</workbook>
</file>

<file path=xl/sharedStrings.xml><?xml version="1.0" encoding="utf-8"?>
<sst xmlns="http://schemas.openxmlformats.org/spreadsheetml/2006/main" count="126" uniqueCount="109">
  <si>
    <t>GENERAL FUND EXPENDITURE DETAIL</t>
  </si>
  <si>
    <t>**UNAUDITED**</t>
  </si>
  <si>
    <t>Current Budget</t>
  </si>
  <si>
    <t>FYTD</t>
  </si>
  <si>
    <t>MTD</t>
  </si>
  <si>
    <t>%</t>
  </si>
  <si>
    <t xml:space="preserve">Budget </t>
  </si>
  <si>
    <t>Spent</t>
  </si>
  <si>
    <t>Remaining</t>
  </si>
  <si>
    <t>EXPENDITURES</t>
  </si>
  <si>
    <t>Instruction:</t>
  </si>
  <si>
    <t>Basic Programs</t>
  </si>
  <si>
    <t>Elementary</t>
  </si>
  <si>
    <t>Middle School</t>
  </si>
  <si>
    <t>High School</t>
  </si>
  <si>
    <t>Pre School</t>
  </si>
  <si>
    <t>Total Basic Programs</t>
  </si>
  <si>
    <t>Added Needs</t>
  </si>
  <si>
    <t>Special Education</t>
  </si>
  <si>
    <t>Title I</t>
  </si>
  <si>
    <t>Vocational Education</t>
  </si>
  <si>
    <t>Total Added Needs</t>
  </si>
  <si>
    <t>Total Instruction</t>
  </si>
  <si>
    <t>Support Services:</t>
  </si>
  <si>
    <t>Pupil</t>
  </si>
  <si>
    <t>Guidance Services</t>
  </si>
  <si>
    <t>Health Services</t>
  </si>
  <si>
    <t>Psychological Services</t>
  </si>
  <si>
    <t>Speech Pathology and Audiology Services</t>
  </si>
  <si>
    <t>Social Work Services</t>
  </si>
  <si>
    <t>Teacher Consultants</t>
  </si>
  <si>
    <t>Other Pupil Services</t>
  </si>
  <si>
    <t>Total Pupil Services</t>
  </si>
  <si>
    <t>Instructional Staff</t>
  </si>
  <si>
    <t>Improvement of Instruction</t>
  </si>
  <si>
    <t>Library</t>
  </si>
  <si>
    <t>Audio Visual</t>
  </si>
  <si>
    <t>Special Education Coordination</t>
  </si>
  <si>
    <t>Total Instructional Staff</t>
  </si>
  <si>
    <t>General Administration</t>
  </si>
  <si>
    <t>Board of Education</t>
  </si>
  <si>
    <t>Executive Administration</t>
  </si>
  <si>
    <t>Total General Administration</t>
  </si>
  <si>
    <t>School Administration</t>
  </si>
  <si>
    <t>Office of the Principal</t>
  </si>
  <si>
    <t>Total School Administration</t>
  </si>
  <si>
    <t>Business</t>
  </si>
  <si>
    <t>Fiscal Services</t>
  </si>
  <si>
    <t>Other Business Services</t>
  </si>
  <si>
    <t>Total Business</t>
  </si>
  <si>
    <t>Operations and Maintenance</t>
  </si>
  <si>
    <t>Total Operations and Maintenance</t>
  </si>
  <si>
    <t>Transportation</t>
  </si>
  <si>
    <t>Total Transportation</t>
  </si>
  <si>
    <t>Support Services-Central</t>
  </si>
  <si>
    <t>Technology</t>
  </si>
  <si>
    <t>Pupil Accounting</t>
  </si>
  <si>
    <t>Total Support Services Central</t>
  </si>
  <si>
    <t>Total Support Services</t>
  </si>
  <si>
    <t>Community Services</t>
  </si>
  <si>
    <t>Community Education</t>
  </si>
  <si>
    <t>Total Community Services</t>
  </si>
  <si>
    <t>Outgoing Transfers and Other Transactions</t>
  </si>
  <si>
    <t>Transfer to other Districts</t>
  </si>
  <si>
    <t>Site Improvement Services</t>
  </si>
  <si>
    <t>Building &amp; Construction Services</t>
  </si>
  <si>
    <t>Building Improvements Services</t>
  </si>
  <si>
    <t>Transfers</t>
  </si>
  <si>
    <t>Transfer to Athletics</t>
  </si>
  <si>
    <t>Transfer to Community Service</t>
  </si>
  <si>
    <t>Total Outgoing Transfers and Other Transactions</t>
  </si>
  <si>
    <t>Total Appropriated</t>
  </si>
  <si>
    <t>GENERAL FUND REVENUE DETAIL</t>
  </si>
  <si>
    <t>Budget</t>
  </si>
  <si>
    <t>Rec'd</t>
  </si>
  <si>
    <t>REVENUE</t>
  </si>
  <si>
    <t>Local Sources</t>
  </si>
  <si>
    <t>Property Taxes</t>
  </si>
  <si>
    <t>Interest</t>
  </si>
  <si>
    <t>Rents</t>
  </si>
  <si>
    <t>Private Grants</t>
  </si>
  <si>
    <t>Miscellaneous Local Income</t>
  </si>
  <si>
    <t>Total Local Sources</t>
  </si>
  <si>
    <t>Intermediate Sources</t>
  </si>
  <si>
    <t>Intermediate School District</t>
  </si>
  <si>
    <t>Total Intermediate Sources</t>
  </si>
  <si>
    <t>State Sources</t>
  </si>
  <si>
    <t>Grants In Aid</t>
  </si>
  <si>
    <t>State Aid</t>
  </si>
  <si>
    <t>Restricted State Revenue</t>
  </si>
  <si>
    <t>Unrestricted State Revenue</t>
  </si>
  <si>
    <t>Total State Sources</t>
  </si>
  <si>
    <t>Federal Sources</t>
  </si>
  <si>
    <t>Restricted Federal Grants</t>
  </si>
  <si>
    <t>Restricted Federal Grants/State</t>
  </si>
  <si>
    <t>Restricted Grants</t>
  </si>
  <si>
    <t>Total Federal Sources</t>
  </si>
  <si>
    <t>Incoming Transfers and Other Transactions</t>
  </si>
  <si>
    <t>Reimbursement from ISD</t>
  </si>
  <si>
    <t>Reimbursement from Othe Dist.</t>
  </si>
  <si>
    <t>Other Public Schools</t>
  </si>
  <si>
    <t>Community Service Fund</t>
  </si>
  <si>
    <t>Food Service Fund</t>
  </si>
  <si>
    <t>Other Transactions</t>
  </si>
  <si>
    <t xml:space="preserve">Total Incoming Transfers </t>
  </si>
  <si>
    <t xml:space="preserve">                              and Other</t>
  </si>
  <si>
    <t>Total Revenue</t>
  </si>
  <si>
    <t>yyyy-yyyy</t>
  </si>
  <si>
    <t>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</si>
</sst>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#,##0.0_);\(#,##0.0\)"/>
    <numFmt numFmtId="168" formatCode="_(* #,##0.0_);_(* \(#,##0.0\);_(* &quot;-&quot;??_);_(@_)"/>
    <numFmt numFmtId="169" formatCode="[$-409]dddd\,\ mmmm\ dd\,\ yyyy"/>
    <numFmt numFmtId="170" formatCode="[$-409]mmmm\ d\,\ yyyy;@"/>
    <numFmt numFmtId="171" formatCode="0.0000%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%"/>
    <numFmt numFmtId="176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ntique Olive Compact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9" fontId="2" fillId="0" borderId="0" xfId="57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9" fontId="2" fillId="0" borderId="0" xfId="57" applyFont="1" applyBorder="1" applyAlignment="1">
      <alignment/>
    </xf>
    <xf numFmtId="0" fontId="2" fillId="0" borderId="11" xfId="0" applyFont="1" applyBorder="1" applyAlignment="1">
      <alignment horizontal="center"/>
    </xf>
    <xf numFmtId="165" fontId="2" fillId="0" borderId="11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2" fillId="0" borderId="12" xfId="57" applyFont="1" applyFill="1" applyBorder="1" applyAlignment="1">
      <alignment horizontal="center"/>
    </xf>
    <xf numFmtId="0" fontId="2" fillId="0" borderId="0" xfId="0" applyFont="1" applyAlignment="1">
      <alignment/>
    </xf>
    <xf numFmtId="37" fontId="3" fillId="0" borderId="1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165" fontId="0" fillId="0" borderId="11" xfId="42" applyNumberFormat="1" applyBorder="1" applyAlignment="1">
      <alignment/>
    </xf>
    <xf numFmtId="0" fontId="0" fillId="0" borderId="11" xfId="0" applyBorder="1" applyAlignment="1">
      <alignment/>
    </xf>
    <xf numFmtId="9" fontId="0" fillId="0" borderId="0" xfId="57" applyBorder="1" applyAlignment="1">
      <alignment/>
    </xf>
    <xf numFmtId="0" fontId="0" fillId="0" borderId="0" xfId="0" applyFont="1" applyAlignment="1">
      <alignment/>
    </xf>
    <xf numFmtId="165" fontId="0" fillId="0" borderId="0" xfId="42" applyNumberFormat="1" applyAlignment="1">
      <alignment/>
    </xf>
    <xf numFmtId="164" fontId="0" fillId="0" borderId="11" xfId="44" applyNumberFormat="1" applyBorder="1" applyAlignment="1">
      <alignment/>
    </xf>
    <xf numFmtId="164" fontId="0" fillId="0" borderId="0" xfId="44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3" xfId="42" applyNumberFormat="1" applyBorder="1" applyAlignment="1">
      <alignment/>
    </xf>
    <xf numFmtId="165" fontId="0" fillId="0" borderId="0" xfId="42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42" applyNumberForma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164" fontId="0" fillId="0" borderId="15" xfId="44" applyNumberFormat="1" applyBorder="1" applyAlignment="1">
      <alignment/>
    </xf>
    <xf numFmtId="164" fontId="0" fillId="0" borderId="0" xfId="44" applyNumberFormat="1" applyBorder="1" applyAlignment="1">
      <alignment/>
    </xf>
    <xf numFmtId="164" fontId="0" fillId="0" borderId="15" xfId="44" applyNumberFormat="1" applyFont="1" applyBorder="1" applyAlignment="1">
      <alignment/>
    </xf>
    <xf numFmtId="9" fontId="0" fillId="0" borderId="0" xfId="57" applyAlignment="1">
      <alignment/>
    </xf>
    <xf numFmtId="43" fontId="0" fillId="0" borderId="0" xfId="42" applyNumberFormat="1" applyAlignment="1">
      <alignment/>
    </xf>
    <xf numFmtId="43" fontId="0" fillId="0" borderId="0" xfId="42" applyAlignment="1">
      <alignment/>
    </xf>
    <xf numFmtId="165" fontId="2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/>
    </xf>
    <xf numFmtId="9" fontId="0" fillId="0" borderId="0" xfId="57" applyFont="1" applyAlignment="1">
      <alignment/>
    </xf>
    <xf numFmtId="16" fontId="2" fillId="0" borderId="0" xfId="0" applyNumberFormat="1" applyFont="1" applyAlignment="1">
      <alignment horizontal="center"/>
    </xf>
    <xf numFmtId="165" fontId="2" fillId="0" borderId="0" xfId="42" applyNumberFormat="1" applyFont="1" applyBorder="1" applyAlignment="1">
      <alignment horizontal="left"/>
    </xf>
    <xf numFmtId="165" fontId="3" fillId="0" borderId="11" xfId="42" applyNumberFormat="1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70" fontId="3" fillId="0" borderId="11" xfId="42" applyNumberFormat="1" applyFont="1" applyBorder="1" applyAlignment="1">
      <alignment horizontal="center"/>
    </xf>
    <xf numFmtId="164" fontId="0" fillId="0" borderId="11" xfId="44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5" fontId="0" fillId="0" borderId="16" xfId="42" applyNumberFormat="1" applyFont="1" applyBorder="1" applyAlignment="1">
      <alignment/>
    </xf>
    <xf numFmtId="9" fontId="0" fillId="0" borderId="0" xfId="57" applyFont="1" applyBorder="1" applyAlignment="1">
      <alignment/>
    </xf>
    <xf numFmtId="165" fontId="2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165" fontId="21" fillId="0" borderId="11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blackmer\Local%20Settings\Temporary%20Internet%20Files\OLKA\Fin%20Report%2004-05\Budget%20to%20Actual%203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Rev"/>
      <sheetName val="Exp"/>
      <sheetName val="C.M.Rev Detail"/>
      <sheetName val="C.M.Exp Detail"/>
    </sheetNames>
    <sheetDataSet>
      <sheetData sheetId="3">
        <row r="21">
          <cell r="F21">
            <v>3776987</v>
          </cell>
          <cell r="G21">
            <v>1770525.7</v>
          </cell>
        </row>
        <row r="28">
          <cell r="F28">
            <v>50000</v>
          </cell>
          <cell r="G28">
            <v>7212.64</v>
          </cell>
        </row>
        <row r="38">
          <cell r="F38">
            <v>213253</v>
          </cell>
          <cell r="G38">
            <v>16024.59</v>
          </cell>
        </row>
        <row r="43">
          <cell r="F43">
            <v>0</v>
          </cell>
          <cell r="G43">
            <v>0</v>
          </cell>
        </row>
        <row r="53">
          <cell r="F53">
            <v>106676</v>
          </cell>
          <cell r="G53">
            <v>11731.71</v>
          </cell>
        </row>
        <row r="67">
          <cell r="F67">
            <v>16182702</v>
          </cell>
          <cell r="G67">
            <v>1435746.0599999998</v>
          </cell>
        </row>
        <row r="82">
          <cell r="F82">
            <v>1355387</v>
          </cell>
          <cell r="G82">
            <v>94324.2</v>
          </cell>
        </row>
        <row r="87">
          <cell r="F87">
            <v>240756</v>
          </cell>
          <cell r="G87">
            <v>0</v>
          </cell>
        </row>
        <row r="92">
          <cell r="F92">
            <v>10600</v>
          </cell>
          <cell r="G92">
            <v>0</v>
          </cell>
        </row>
        <row r="96">
          <cell r="F96">
            <v>9176</v>
          </cell>
          <cell r="G96">
            <v>0</v>
          </cell>
        </row>
        <row r="105">
          <cell r="F105">
            <v>113833</v>
          </cell>
          <cell r="G105">
            <v>35174.82</v>
          </cell>
        </row>
        <row r="116">
          <cell r="F116">
            <v>628187</v>
          </cell>
          <cell r="G116">
            <v>0</v>
          </cell>
        </row>
        <row r="120">
          <cell r="F120">
            <v>2012598</v>
          </cell>
          <cell r="G120">
            <v>0</v>
          </cell>
        </row>
        <row r="124">
          <cell r="F124">
            <v>39412</v>
          </cell>
          <cell r="G124">
            <v>0</v>
          </cell>
        </row>
        <row r="128">
          <cell r="F128">
            <v>22000</v>
          </cell>
          <cell r="G128">
            <v>0</v>
          </cell>
        </row>
        <row r="136">
          <cell r="F136">
            <v>177591</v>
          </cell>
          <cell r="G136">
            <v>0</v>
          </cell>
        </row>
        <row r="139">
          <cell r="F139">
            <v>26607</v>
          </cell>
          <cell r="G139">
            <v>0</v>
          </cell>
        </row>
      </sheetData>
      <sheetData sheetId="4">
        <row r="338">
          <cell r="I338">
            <v>5142057</v>
          </cell>
          <cell r="J338">
            <v>418088.06</v>
          </cell>
        </row>
        <row r="455">
          <cell r="I455">
            <v>2137510</v>
          </cell>
          <cell r="J455">
            <v>174789.46000000005</v>
          </cell>
        </row>
        <row r="648">
          <cell r="I648">
            <v>4451221</v>
          </cell>
          <cell r="J648">
            <v>401714.54999999993</v>
          </cell>
        </row>
        <row r="694">
          <cell r="I694">
            <v>0</v>
          </cell>
          <cell r="J694">
            <v>0</v>
          </cell>
        </row>
        <row r="1186">
          <cell r="I1186">
            <v>1821244</v>
          </cell>
          <cell r="J1186">
            <v>150390.53</v>
          </cell>
        </row>
        <row r="1194">
          <cell r="I1194">
            <v>0</v>
          </cell>
          <cell r="J1194">
            <v>0</v>
          </cell>
        </row>
        <row r="1208">
          <cell r="I1208">
            <v>167769</v>
          </cell>
          <cell r="J1208">
            <v>15108.319999999998</v>
          </cell>
        </row>
        <row r="1248">
          <cell r="I1248">
            <v>503504</v>
          </cell>
          <cell r="J1248">
            <v>45169.54000000001</v>
          </cell>
        </row>
        <row r="1268">
          <cell r="I1268">
            <v>82906</v>
          </cell>
          <cell r="J1268">
            <v>3187.5</v>
          </cell>
        </row>
        <row r="1295">
          <cell r="I1295">
            <v>227492</v>
          </cell>
          <cell r="J1295">
            <v>19253.579999999998</v>
          </cell>
        </row>
        <row r="1348">
          <cell r="I1348">
            <v>337377</v>
          </cell>
          <cell r="J1348">
            <v>28613.210000000006</v>
          </cell>
        </row>
        <row r="1367">
          <cell r="I1367">
            <v>184020</v>
          </cell>
          <cell r="J1367">
            <v>16506.29</v>
          </cell>
        </row>
        <row r="1520">
          <cell r="I1520">
            <v>1019820</v>
          </cell>
          <cell r="J1520">
            <v>90167.85000000002</v>
          </cell>
        </row>
        <row r="1588">
          <cell r="I1588">
            <v>249880</v>
          </cell>
          <cell r="J1588">
            <v>19753.920000000002</v>
          </cell>
        </row>
        <row r="1654">
          <cell r="I1654">
            <v>172695</v>
          </cell>
          <cell r="J1654">
            <v>9380.099999999997</v>
          </cell>
        </row>
        <row r="1732">
          <cell r="I1732">
            <v>426607</v>
          </cell>
          <cell r="J1732">
            <v>35954.09</v>
          </cell>
        </row>
        <row r="1739">
          <cell r="I1739">
            <v>9500</v>
          </cell>
          <cell r="J1739">
            <v>27.45</v>
          </cell>
        </row>
        <row r="1782">
          <cell r="I1782">
            <v>257788</v>
          </cell>
          <cell r="J1782">
            <v>15819.420000000002</v>
          </cell>
        </row>
        <row r="1799">
          <cell r="I1799">
            <v>74991</v>
          </cell>
          <cell r="J1799">
            <v>3357</v>
          </cell>
        </row>
        <row r="1857">
          <cell r="I1857">
            <v>372717</v>
          </cell>
          <cell r="J1857">
            <v>29483.629999999997</v>
          </cell>
        </row>
        <row r="2009">
          <cell r="I2009">
            <v>1354111</v>
          </cell>
          <cell r="J2009">
            <v>102258.69000000003</v>
          </cell>
        </row>
        <row r="2041">
          <cell r="I2041">
            <v>335597</v>
          </cell>
          <cell r="J2041">
            <v>27707.67</v>
          </cell>
        </row>
        <row r="2055">
          <cell r="I2055">
            <v>143924</v>
          </cell>
          <cell r="J2055">
            <v>109.57</v>
          </cell>
        </row>
        <row r="2166">
          <cell r="I2166">
            <v>2957569</v>
          </cell>
          <cell r="J2166">
            <v>270567.49999999994</v>
          </cell>
        </row>
        <row r="2212">
          <cell r="I2212">
            <v>1194615</v>
          </cell>
          <cell r="J2212">
            <v>111386.87</v>
          </cell>
        </row>
        <row r="2255">
          <cell r="I2255">
            <v>480772</v>
          </cell>
          <cell r="J2255">
            <v>39247.56</v>
          </cell>
        </row>
        <row r="2262">
          <cell r="I2262">
            <v>1500</v>
          </cell>
          <cell r="J2262">
            <v>250</v>
          </cell>
        </row>
        <row r="2275">
          <cell r="I2275">
            <v>585</v>
          </cell>
          <cell r="J2275">
            <v>0</v>
          </cell>
        </row>
        <row r="2278">
          <cell r="I2278">
            <v>25000</v>
          </cell>
          <cell r="J2278">
            <v>5146.99</v>
          </cell>
        </row>
        <row r="2282">
          <cell r="I2282">
            <v>0</v>
          </cell>
          <cell r="J2282">
            <v>0</v>
          </cell>
        </row>
        <row r="2288">
          <cell r="I2288">
            <v>0</v>
          </cell>
          <cell r="J2288">
            <v>0</v>
          </cell>
        </row>
        <row r="2291">
          <cell r="I2291">
            <v>5000</v>
          </cell>
          <cell r="J2291">
            <v>0</v>
          </cell>
        </row>
        <row r="2305">
          <cell r="I2305">
            <v>2465</v>
          </cell>
          <cell r="J2305">
            <v>0</v>
          </cell>
        </row>
        <row r="2308">
          <cell r="I2308">
            <v>574841</v>
          </cell>
          <cell r="J2308">
            <v>47333.1</v>
          </cell>
        </row>
        <row r="2312">
          <cell r="I2312">
            <v>180321</v>
          </cell>
          <cell r="J2312">
            <v>42991.92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55">
      <selection activeCell="E9" sqref="E9"/>
    </sheetView>
  </sheetViews>
  <sheetFormatPr defaultColWidth="9.140625" defaultRowHeight="12.75"/>
  <cols>
    <col min="1" max="1" width="1.7109375" style="23" customWidth="1"/>
    <col min="2" max="2" width="8.8515625" style="23" customWidth="1"/>
    <col min="3" max="3" width="28.00390625" style="23" customWidth="1"/>
    <col min="4" max="4" width="2.00390625" style="23" customWidth="1"/>
    <col min="5" max="5" width="16.00390625" style="36" bestFit="1" customWidth="1"/>
    <col min="6" max="6" width="2.00390625" style="36" customWidth="1"/>
    <col min="7" max="7" width="14.7109375" style="36" bestFit="1" customWidth="1"/>
    <col min="8" max="8" width="2.00390625" style="36" customWidth="1"/>
    <col min="9" max="9" width="14.7109375" style="36" bestFit="1" customWidth="1"/>
    <col min="10" max="10" width="2.00390625" style="36" customWidth="1"/>
    <col min="11" max="11" width="15.00390625" style="36" bestFit="1" customWidth="1"/>
    <col min="12" max="12" width="7.00390625" style="47" bestFit="1" customWidth="1"/>
    <col min="13" max="13" width="12.28125" style="36" bestFit="1" customWidth="1"/>
    <col min="14" max="14" width="9.140625" style="23" customWidth="1"/>
    <col min="15" max="15" width="12.28125" style="23" bestFit="1" customWidth="1"/>
    <col min="16" max="16384" width="9.140625" style="23" customWidth="1"/>
  </cols>
  <sheetData>
    <row r="1" spans="1:13" ht="12.75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5"/>
      <c r="F4" s="45"/>
      <c r="G4" s="5"/>
      <c r="I4" s="46"/>
      <c r="K4" s="46"/>
      <c r="M4" s="46"/>
    </row>
    <row r="5" spans="1:13" ht="12.75">
      <c r="A5" s="3"/>
      <c r="B5" s="1"/>
      <c r="C5" s="48"/>
      <c r="D5" s="1"/>
      <c r="E5" s="9" t="s">
        <v>2</v>
      </c>
      <c r="F5" s="45"/>
      <c r="G5" s="9" t="s">
        <v>3</v>
      </c>
      <c r="H5" s="49"/>
      <c r="I5" s="9" t="s">
        <v>4</v>
      </c>
      <c r="J5" s="49"/>
      <c r="K5" s="9" t="s">
        <v>3</v>
      </c>
      <c r="L5" s="11" t="s">
        <v>5</v>
      </c>
      <c r="M5" s="9" t="s">
        <v>73</v>
      </c>
    </row>
    <row r="6" spans="1:13" ht="12.75">
      <c r="A6" s="3"/>
      <c r="B6" s="1"/>
      <c r="C6" s="1"/>
      <c r="D6" s="1"/>
      <c r="E6" s="50" t="s">
        <v>107</v>
      </c>
      <c r="F6" s="51"/>
      <c r="G6" s="50" t="s">
        <v>108</v>
      </c>
      <c r="H6" s="49"/>
      <c r="I6" s="70" t="s">
        <v>108</v>
      </c>
      <c r="J6" s="49"/>
      <c r="K6" s="52" t="s">
        <v>108</v>
      </c>
      <c r="L6" s="2" t="s">
        <v>74</v>
      </c>
      <c r="M6" s="50" t="s">
        <v>8</v>
      </c>
    </row>
    <row r="7" spans="1:13" ht="12.75">
      <c r="A7" s="12"/>
      <c r="E7" s="35"/>
      <c r="G7" s="35"/>
      <c r="I7" s="35"/>
      <c r="K7" s="35"/>
      <c r="M7" s="35"/>
    </row>
    <row r="8" spans="1:13" ht="12.75">
      <c r="A8" s="12" t="s">
        <v>75</v>
      </c>
      <c r="E8" s="35"/>
      <c r="G8" s="35"/>
      <c r="I8" s="35"/>
      <c r="K8" s="35"/>
      <c r="M8" s="35"/>
    </row>
    <row r="9" spans="1:13" ht="12.75">
      <c r="A9" s="12"/>
      <c r="B9" s="23" t="s">
        <v>76</v>
      </c>
      <c r="E9" s="35"/>
      <c r="G9" s="35"/>
      <c r="I9" s="35"/>
      <c r="K9" s="35"/>
      <c r="M9" s="35"/>
    </row>
    <row r="10" spans="1:13" ht="12.75">
      <c r="A10" s="12"/>
      <c r="B10" s="23">
        <v>111</v>
      </c>
      <c r="C10" s="23" t="s">
        <v>77</v>
      </c>
      <c r="E10" s="53">
        <f>+'[1]C.M.Rev Detail'!F21</f>
        <v>3776987</v>
      </c>
      <c r="G10" s="54">
        <v>1542345</v>
      </c>
      <c r="I10" s="53">
        <f>+'[1]C.M.Rev Detail'!G21</f>
        <v>1770525.7</v>
      </c>
      <c r="K10" s="53">
        <f>ROUND(+G10+I10,0)</f>
        <v>3312871</v>
      </c>
      <c r="L10" s="47">
        <f>+K10/E10</f>
        <v>0.8771200430395975</v>
      </c>
      <c r="M10" s="53">
        <f aca="true" t="shared" si="0" ref="M10:M15">+E10-K10</f>
        <v>464116</v>
      </c>
    </row>
    <row r="11" spans="1:15" ht="12.75">
      <c r="A11" s="12"/>
      <c r="B11" s="23">
        <v>151</v>
      </c>
      <c r="C11" s="23" t="s">
        <v>78</v>
      </c>
      <c r="E11" s="35">
        <f>+'[1]C.M.Rev Detail'!F28</f>
        <v>50000</v>
      </c>
      <c r="G11" s="56">
        <v>36818</v>
      </c>
      <c r="I11" s="35">
        <f>+'[1]C.M.Rev Detail'!G28</f>
        <v>7212.64</v>
      </c>
      <c r="K11" s="35">
        <f>ROUND(+G11+I11,0)</f>
        <v>44031</v>
      </c>
      <c r="L11" s="47">
        <f>+K11/E11</f>
        <v>0.88062</v>
      </c>
      <c r="M11" s="35">
        <f t="shared" si="0"/>
        <v>5969</v>
      </c>
      <c r="O11" s="55"/>
    </row>
    <row r="12" spans="1:15" ht="12.75">
      <c r="A12" s="12"/>
      <c r="B12" s="23">
        <v>191</v>
      </c>
      <c r="C12" s="23" t="s">
        <v>79</v>
      </c>
      <c r="E12" s="35">
        <f>+'[1]C.M.Rev Detail'!F38</f>
        <v>213253</v>
      </c>
      <c r="G12" s="56">
        <v>117046</v>
      </c>
      <c r="I12" s="35">
        <f>+'[1]C.M.Rev Detail'!G38</f>
        <v>16024.59</v>
      </c>
      <c r="K12" s="35">
        <f>ROUND(+G12+I12,0)</f>
        <v>133071</v>
      </c>
      <c r="L12" s="47">
        <f>+K12/E12</f>
        <v>0.6240052894918242</v>
      </c>
      <c r="M12" s="35">
        <f t="shared" si="0"/>
        <v>80182</v>
      </c>
      <c r="N12" s="57"/>
      <c r="O12" s="58"/>
    </row>
    <row r="13" spans="1:15" ht="12.75">
      <c r="A13" s="12"/>
      <c r="B13" s="23">
        <v>192</v>
      </c>
      <c r="C13" s="23" t="s">
        <v>80</v>
      </c>
      <c r="E13" s="35">
        <f>+'[1]C.M.Rev Detail'!F43</f>
        <v>0</v>
      </c>
      <c r="G13" s="56">
        <v>9191</v>
      </c>
      <c r="I13" s="35">
        <f>+'[1]C.M.Rev Detail'!G43</f>
        <v>0</v>
      </c>
      <c r="K13" s="35">
        <f>ROUND(+G13+I13,0)</f>
        <v>9191</v>
      </c>
      <c r="L13" s="47">
        <v>0</v>
      </c>
      <c r="M13" s="35">
        <f t="shared" si="0"/>
        <v>-9191</v>
      </c>
      <c r="N13" s="57"/>
      <c r="O13" s="58"/>
    </row>
    <row r="14" spans="1:15" ht="12.75">
      <c r="A14" s="12"/>
      <c r="B14" s="23">
        <v>199</v>
      </c>
      <c r="C14" s="23" t="s">
        <v>81</v>
      </c>
      <c r="E14" s="59">
        <f>+'[1]C.M.Rev Detail'!F53</f>
        <v>106676</v>
      </c>
      <c r="F14" s="60"/>
      <c r="G14" s="61">
        <v>37134</v>
      </c>
      <c r="I14" s="59">
        <f>+'[1]C.M.Rev Detail'!G53</f>
        <v>11731.71</v>
      </c>
      <c r="K14" s="59">
        <f>ROUND(+G14+I14,0)</f>
        <v>48866</v>
      </c>
      <c r="L14" s="47">
        <f>+K14/E14</f>
        <v>0.4580786681165398</v>
      </c>
      <c r="M14" s="59">
        <f t="shared" si="0"/>
        <v>57810</v>
      </c>
      <c r="O14" s="58"/>
    </row>
    <row r="15" spans="3:15" ht="12.75">
      <c r="C15" s="12" t="s">
        <v>82</v>
      </c>
      <c r="E15" s="35">
        <f>SUM(E10:E14)</f>
        <v>4146916</v>
      </c>
      <c r="G15" s="62">
        <f>SUM(G10:G14)</f>
        <v>1742534</v>
      </c>
      <c r="I15" s="35">
        <f>SUM(I10:I14)</f>
        <v>1805494.64</v>
      </c>
      <c r="K15" s="35">
        <f>SUM(K10:K14)</f>
        <v>3548030</v>
      </c>
      <c r="M15" s="35">
        <f t="shared" si="0"/>
        <v>598886</v>
      </c>
      <c r="N15" s="57"/>
      <c r="O15" s="58"/>
    </row>
    <row r="16" spans="1:15" ht="12.75">
      <c r="A16" s="12"/>
      <c r="E16" s="35"/>
      <c r="G16" s="35"/>
      <c r="I16" s="35"/>
      <c r="K16" s="63"/>
      <c r="M16" s="35"/>
      <c r="O16" s="36"/>
    </row>
    <row r="17" spans="1:15" ht="12.75">
      <c r="A17" s="12"/>
      <c r="B17" s="23" t="s">
        <v>83</v>
      </c>
      <c r="E17" s="35"/>
      <c r="G17" s="35"/>
      <c r="I17" s="35"/>
      <c r="K17" s="63"/>
      <c r="M17" s="35"/>
      <c r="O17" s="64"/>
    </row>
    <row r="18" spans="1:15" ht="12.75">
      <c r="A18" s="12"/>
      <c r="B18" s="23">
        <v>200</v>
      </c>
      <c r="C18" s="23" t="s">
        <v>84</v>
      </c>
      <c r="E18" s="59">
        <v>0</v>
      </c>
      <c r="F18" s="60"/>
      <c r="G18" s="59">
        <v>0</v>
      </c>
      <c r="I18" s="59">
        <v>0</v>
      </c>
      <c r="K18" s="59">
        <f>+G18+I18</f>
        <v>0</v>
      </c>
      <c r="L18" s="47">
        <v>0</v>
      </c>
      <c r="M18" s="59">
        <f>+E18-K18</f>
        <v>0</v>
      </c>
      <c r="O18" s="64"/>
    </row>
    <row r="19" spans="1:15" ht="12.75">
      <c r="A19" s="12"/>
      <c r="C19" s="12" t="s">
        <v>85</v>
      </c>
      <c r="E19" s="35">
        <f>SUM(E18)</f>
        <v>0</v>
      </c>
      <c r="G19" s="35">
        <f>SUM(G18)</f>
        <v>0</v>
      </c>
      <c r="I19" s="35">
        <f>SUM(I18)</f>
        <v>0</v>
      </c>
      <c r="K19" s="35">
        <f>SUM(K18)</f>
        <v>0</v>
      </c>
      <c r="M19" s="35">
        <f>SUM(M18)</f>
        <v>0</v>
      </c>
      <c r="O19" s="36"/>
    </row>
    <row r="20" spans="1:15" ht="12.75">
      <c r="A20" s="12"/>
      <c r="E20" s="35"/>
      <c r="G20" s="35"/>
      <c r="I20" s="35"/>
      <c r="K20" s="63"/>
      <c r="M20" s="35"/>
      <c r="O20" s="36"/>
    </row>
    <row r="21" spans="1:15" ht="12.75">
      <c r="A21" s="12"/>
      <c r="B21" s="23" t="s">
        <v>86</v>
      </c>
      <c r="E21" s="35"/>
      <c r="G21" s="35"/>
      <c r="I21" s="35"/>
      <c r="K21" s="63"/>
      <c r="M21" s="35"/>
      <c r="O21" s="64"/>
    </row>
    <row r="22" spans="1:15" ht="12.75">
      <c r="A22" s="12"/>
      <c r="B22" s="23">
        <v>310</v>
      </c>
      <c r="C22" s="23" t="s">
        <v>87</v>
      </c>
      <c r="E22" s="35">
        <v>0</v>
      </c>
      <c r="F22" s="60"/>
      <c r="G22" s="35">
        <v>0</v>
      </c>
      <c r="I22" s="35">
        <v>0</v>
      </c>
      <c r="K22" s="35">
        <f>+G22+I22</f>
        <v>0</v>
      </c>
      <c r="L22" s="47">
        <v>0</v>
      </c>
      <c r="M22" s="35">
        <f aca="true" t="shared" si="1" ref="M22:M27">+E22-K22</f>
        <v>0</v>
      </c>
      <c r="O22" s="64"/>
    </row>
    <row r="23" spans="1:15" ht="12.75">
      <c r="A23" s="12"/>
      <c r="B23" s="23">
        <v>311</v>
      </c>
      <c r="C23" s="23" t="s">
        <v>88</v>
      </c>
      <c r="E23" s="35">
        <f>+'[1]C.M.Rev Detail'!F67</f>
        <v>16182702</v>
      </c>
      <c r="F23" s="60"/>
      <c r="G23" s="35">
        <v>7396399</v>
      </c>
      <c r="I23" s="35">
        <f>+'[1]C.M.Rev Detail'!G67</f>
        <v>1435746.0599999998</v>
      </c>
      <c r="K23" s="35">
        <f>ROUND(+G23+I23,0)</f>
        <v>8832145</v>
      </c>
      <c r="L23" s="47">
        <f>+K23/E23</f>
        <v>0.5457769042524543</v>
      </c>
      <c r="M23" s="35">
        <f t="shared" si="1"/>
        <v>7350557</v>
      </c>
      <c r="O23" s="36"/>
    </row>
    <row r="24" spans="1:15" ht="12.75">
      <c r="A24" s="12"/>
      <c r="B24" s="23">
        <v>312</v>
      </c>
      <c r="C24" s="23" t="s">
        <v>89</v>
      </c>
      <c r="E24" s="35">
        <f>+'[1]C.M.Rev Detail'!F82</f>
        <v>1355387</v>
      </c>
      <c r="F24" s="60"/>
      <c r="G24" s="35">
        <v>652454</v>
      </c>
      <c r="H24" s="60"/>
      <c r="I24" s="35">
        <f>+'[1]C.M.Rev Detail'!G82</f>
        <v>94324.2</v>
      </c>
      <c r="J24" s="60"/>
      <c r="K24" s="35">
        <f>ROUND(+G24+I24,0)</f>
        <v>746778</v>
      </c>
      <c r="L24" s="47">
        <f>+K24/E24</f>
        <v>0.5509703132758393</v>
      </c>
      <c r="M24" s="35">
        <f t="shared" si="1"/>
        <v>608609</v>
      </c>
      <c r="O24" s="36"/>
    </row>
    <row r="25" spans="1:15" ht="12.75">
      <c r="A25" s="12"/>
      <c r="B25" s="23">
        <v>316</v>
      </c>
      <c r="C25" s="23" t="s">
        <v>90</v>
      </c>
      <c r="E25" s="35">
        <f>+'[1]C.M.Rev Detail'!F87</f>
        <v>240756</v>
      </c>
      <c r="F25" s="60"/>
      <c r="G25" s="35">
        <v>31876</v>
      </c>
      <c r="H25" s="60"/>
      <c r="I25" s="35">
        <f>+'[1]C.M.Rev Detail'!G87</f>
        <v>0</v>
      </c>
      <c r="J25" s="60"/>
      <c r="K25" s="35">
        <f>ROUND(+G25+I25,0)</f>
        <v>31876</v>
      </c>
      <c r="L25" s="47">
        <f>+K25/E25</f>
        <v>0.13239960790177607</v>
      </c>
      <c r="M25" s="35">
        <f t="shared" si="1"/>
        <v>208880</v>
      </c>
      <c r="O25" s="36"/>
    </row>
    <row r="26" spans="1:15" ht="12.75">
      <c r="A26" s="12"/>
      <c r="B26" s="23">
        <v>317</v>
      </c>
      <c r="C26" s="23" t="s">
        <v>89</v>
      </c>
      <c r="E26" s="59">
        <f>+'[1]C.M.Rev Detail'!F92</f>
        <v>10600</v>
      </c>
      <c r="F26" s="65"/>
      <c r="G26" s="59">
        <v>0</v>
      </c>
      <c r="H26" s="60"/>
      <c r="I26" s="59">
        <f>+'[1]C.M.Rev Detail'!G92</f>
        <v>0</v>
      </c>
      <c r="J26" s="60"/>
      <c r="K26" s="59">
        <f>ROUND(+G26+I26,0)</f>
        <v>0</v>
      </c>
      <c r="L26" s="47">
        <f>+K26/E26</f>
        <v>0</v>
      </c>
      <c r="M26" s="59">
        <f t="shared" si="1"/>
        <v>10600</v>
      </c>
      <c r="O26" s="36"/>
    </row>
    <row r="27" spans="1:15" ht="12.75">
      <c r="A27" s="12"/>
      <c r="C27" s="12" t="s">
        <v>91</v>
      </c>
      <c r="E27" s="35">
        <f>SUM(E22:E26)</f>
        <v>17789445</v>
      </c>
      <c r="G27" s="35">
        <f>SUM(G22:G26)</f>
        <v>8080729</v>
      </c>
      <c r="I27" s="35">
        <f>SUM(I22:I26)</f>
        <v>1530070.2599999998</v>
      </c>
      <c r="K27" s="35">
        <f>ROUND(SUM(K22:K26),0)</f>
        <v>9610799</v>
      </c>
      <c r="M27" s="35">
        <f t="shared" si="1"/>
        <v>8178646</v>
      </c>
      <c r="O27" s="36"/>
    </row>
    <row r="28" spans="1:15" ht="12.75">
      <c r="A28" s="12"/>
      <c r="E28" s="35"/>
      <c r="G28" s="35"/>
      <c r="I28" s="35"/>
      <c r="K28" s="63"/>
      <c r="M28" s="35"/>
      <c r="O28" s="36"/>
    </row>
    <row r="29" spans="1:15" ht="12.75">
      <c r="A29" s="12"/>
      <c r="B29" s="23" t="s">
        <v>92</v>
      </c>
      <c r="E29" s="35"/>
      <c r="G29" s="35"/>
      <c r="I29" s="35"/>
      <c r="K29" s="63"/>
      <c r="M29" s="35"/>
      <c r="O29" s="64"/>
    </row>
    <row r="30" spans="1:15" ht="12.75">
      <c r="A30" s="12"/>
      <c r="B30" s="23">
        <v>413</v>
      </c>
      <c r="C30" s="23" t="s">
        <v>93</v>
      </c>
      <c r="E30" s="35">
        <f>+'[1]C.M.Rev Detail'!F96</f>
        <v>9176</v>
      </c>
      <c r="G30" s="35">
        <v>8630</v>
      </c>
      <c r="I30" s="35">
        <f>+'[1]C.M.Rev Detail'!G96</f>
        <v>0</v>
      </c>
      <c r="K30" s="35">
        <f>ROUND(+G30+I30,0)</f>
        <v>8630</v>
      </c>
      <c r="L30" s="47">
        <f>+K30/E30</f>
        <v>0.9404969485614647</v>
      </c>
      <c r="M30" s="35">
        <f>+E30-K30</f>
        <v>546</v>
      </c>
      <c r="O30" s="64"/>
    </row>
    <row r="31" spans="1:15" ht="12.75">
      <c r="A31" s="12"/>
      <c r="B31" s="23">
        <v>414</v>
      </c>
      <c r="C31" s="23" t="s">
        <v>94</v>
      </c>
      <c r="E31" s="35">
        <f>+'[1]C.M.Rev Detail'!F105</f>
        <v>113833</v>
      </c>
      <c r="F31" s="60"/>
      <c r="G31" s="35">
        <v>0</v>
      </c>
      <c r="I31" s="35">
        <f>+'[1]C.M.Rev Detail'!G105</f>
        <v>35174.82</v>
      </c>
      <c r="K31" s="35">
        <f>ROUND(+G31+I31,0)</f>
        <v>35175</v>
      </c>
      <c r="L31" s="47">
        <f>+K31/E31</f>
        <v>0.3090052972336669</v>
      </c>
      <c r="M31" s="35">
        <f>+E31-K31</f>
        <v>78658</v>
      </c>
      <c r="O31" s="36"/>
    </row>
    <row r="32" spans="1:15" ht="12.75">
      <c r="A32" s="12"/>
      <c r="B32" s="23">
        <v>417</v>
      </c>
      <c r="C32" s="23" t="s">
        <v>95</v>
      </c>
      <c r="E32" s="59">
        <f>+'[1]C.M.Rev Detail'!F116</f>
        <v>628187</v>
      </c>
      <c r="F32" s="60"/>
      <c r="G32" s="59">
        <v>52012</v>
      </c>
      <c r="I32" s="59">
        <f>+'[1]C.M.Rev Detail'!G116</f>
        <v>0</v>
      </c>
      <c r="K32" s="59">
        <f>ROUND(+G32+I32,0)</f>
        <v>52012</v>
      </c>
      <c r="L32" s="47">
        <f>+K32/E32</f>
        <v>0.08279700152979924</v>
      </c>
      <c r="M32" s="59">
        <f>+E32-K32</f>
        <v>576175</v>
      </c>
      <c r="O32" s="36"/>
    </row>
    <row r="33" spans="1:15" ht="12.75">
      <c r="A33" s="12"/>
      <c r="C33" s="12" t="s">
        <v>96</v>
      </c>
      <c r="E33" s="35">
        <f>SUM(E30:E32)</f>
        <v>751196</v>
      </c>
      <c r="G33" s="35">
        <f>SUM(G30:G32)</f>
        <v>60642</v>
      </c>
      <c r="I33" s="35">
        <f>SUM(I30:I32)</f>
        <v>35174.82</v>
      </c>
      <c r="K33" s="35">
        <f>SUM(K30:K32)</f>
        <v>95817</v>
      </c>
      <c r="M33" s="35">
        <f>SUM(M30:M32)</f>
        <v>655379</v>
      </c>
      <c r="O33" s="36"/>
    </row>
    <row r="34" spans="1:15" ht="12.75">
      <c r="A34" s="12"/>
      <c r="E34" s="35"/>
      <c r="G34" s="35"/>
      <c r="I34" s="35"/>
      <c r="K34" s="63"/>
      <c r="M34" s="35"/>
      <c r="O34" s="36"/>
    </row>
    <row r="35" spans="1:15" ht="12.75">
      <c r="A35" s="12"/>
      <c r="B35" s="23" t="s">
        <v>97</v>
      </c>
      <c r="E35" s="35"/>
      <c r="G35" s="35"/>
      <c r="I35" s="35"/>
      <c r="K35" s="63"/>
      <c r="M35" s="35"/>
      <c r="O35" s="64"/>
    </row>
    <row r="36" spans="1:15" ht="12.75">
      <c r="A36" s="12"/>
      <c r="B36" s="23">
        <v>513</v>
      </c>
      <c r="C36" s="23" t="s">
        <v>98</v>
      </c>
      <c r="E36" s="35">
        <f>+'[1]C.M.Rev Detail'!F120</f>
        <v>2012598</v>
      </c>
      <c r="F36" s="60"/>
      <c r="G36" s="35">
        <v>1142616</v>
      </c>
      <c r="I36" s="35">
        <f>+'[1]C.M.Rev Detail'!G120</f>
        <v>0</v>
      </c>
      <c r="K36" s="35">
        <f aca="true" t="shared" si="2" ref="K36:K41">ROUND(+G36+I36,0)</f>
        <v>1142616</v>
      </c>
      <c r="L36" s="47">
        <f>+K36/E36</f>
        <v>0.5677318570325519</v>
      </c>
      <c r="M36" s="35">
        <f aca="true" t="shared" si="3" ref="M36:M41">+E36-K36</f>
        <v>869982</v>
      </c>
      <c r="O36" s="64"/>
    </row>
    <row r="37" spans="1:15" ht="12.75">
      <c r="A37" s="12"/>
      <c r="B37" s="23">
        <v>518</v>
      </c>
      <c r="C37" s="23" t="s">
        <v>99</v>
      </c>
      <c r="E37" s="35">
        <f>+'[1]C.M.Rev Detail'!F124</f>
        <v>39412</v>
      </c>
      <c r="F37" s="60"/>
      <c r="G37" s="35">
        <v>7006</v>
      </c>
      <c r="I37" s="35">
        <f>+'[1]C.M.Rev Detail'!G124</f>
        <v>0</v>
      </c>
      <c r="K37" s="35">
        <f t="shared" si="2"/>
        <v>7006</v>
      </c>
      <c r="L37" s="47">
        <f>+K37/E37</f>
        <v>0.17776311783213233</v>
      </c>
      <c r="M37" s="35">
        <f t="shared" si="3"/>
        <v>32406</v>
      </c>
      <c r="O37" s="36"/>
    </row>
    <row r="38" spans="1:15" ht="12.75">
      <c r="A38" s="12"/>
      <c r="B38" s="23">
        <v>519</v>
      </c>
      <c r="C38" s="23" t="s">
        <v>100</v>
      </c>
      <c r="E38" s="35">
        <f>+'[1]C.M.Rev Detail'!F128</f>
        <v>22000</v>
      </c>
      <c r="F38" s="60"/>
      <c r="G38" s="35">
        <v>0</v>
      </c>
      <c r="I38" s="35">
        <f>+'[1]C.M.Rev Detail'!G128</f>
        <v>0</v>
      </c>
      <c r="K38" s="35">
        <f t="shared" si="2"/>
        <v>0</v>
      </c>
      <c r="L38" s="47">
        <f>+K38/E38</f>
        <v>0</v>
      </c>
      <c r="M38" s="35">
        <f t="shared" si="3"/>
        <v>22000</v>
      </c>
      <c r="O38" s="36"/>
    </row>
    <row r="39" spans="1:15" ht="12.75">
      <c r="A39" s="12"/>
      <c r="B39" s="23">
        <v>623</v>
      </c>
      <c r="C39" s="23" t="s">
        <v>101</v>
      </c>
      <c r="E39" s="35">
        <f>+'[1]C.M.Rev Detail'!F136</f>
        <v>177591</v>
      </c>
      <c r="F39" s="60"/>
      <c r="G39" s="35">
        <v>0</v>
      </c>
      <c r="I39" s="35">
        <f>+'[1]C.M.Rev Detail'!G136</f>
        <v>0</v>
      </c>
      <c r="K39" s="35">
        <f t="shared" si="2"/>
        <v>0</v>
      </c>
      <c r="L39" s="47">
        <f>+K39/E39</f>
        <v>0</v>
      </c>
      <c r="M39" s="35">
        <f t="shared" si="3"/>
        <v>177591</v>
      </c>
      <c r="O39" s="36"/>
    </row>
    <row r="40" spans="1:15" ht="12.75">
      <c r="A40" s="12"/>
      <c r="B40" s="23">
        <v>625</v>
      </c>
      <c r="C40" s="23" t="s">
        <v>102</v>
      </c>
      <c r="E40" s="35">
        <f>+'[1]C.M.Rev Detail'!F139</f>
        <v>26607</v>
      </c>
      <c r="F40" s="60"/>
      <c r="G40" s="35">
        <v>0</v>
      </c>
      <c r="I40" s="35">
        <f>+'[1]C.M.Rev Detail'!G139</f>
        <v>0</v>
      </c>
      <c r="K40" s="35">
        <f t="shared" si="2"/>
        <v>0</v>
      </c>
      <c r="L40" s="47">
        <f>+K40/E40</f>
        <v>0</v>
      </c>
      <c r="M40" s="35">
        <f t="shared" si="3"/>
        <v>26607</v>
      </c>
      <c r="O40" s="36"/>
    </row>
    <row r="41" spans="1:15" ht="12.75">
      <c r="A41" s="12"/>
      <c r="B41" s="23">
        <v>590</v>
      </c>
      <c r="C41" s="23" t="s">
        <v>103</v>
      </c>
      <c r="E41" s="59">
        <v>0</v>
      </c>
      <c r="F41" s="60"/>
      <c r="G41" s="59">
        <v>0</v>
      </c>
      <c r="I41" s="59">
        <v>0</v>
      </c>
      <c r="K41" s="59">
        <f t="shared" si="2"/>
        <v>0</v>
      </c>
      <c r="L41" s="47">
        <v>0</v>
      </c>
      <c r="M41" s="59">
        <f t="shared" si="3"/>
        <v>0</v>
      </c>
      <c r="O41" s="36"/>
    </row>
    <row r="42" spans="1:15" ht="12.75">
      <c r="A42" s="12"/>
      <c r="C42" s="12" t="s">
        <v>104</v>
      </c>
      <c r="E42" s="35"/>
      <c r="F42" s="60"/>
      <c r="G42" s="35"/>
      <c r="I42" s="35"/>
      <c r="K42" s="35"/>
      <c r="L42" s="66"/>
      <c r="M42" s="35"/>
      <c r="O42" s="36"/>
    </row>
    <row r="43" spans="1:15" ht="12.75">
      <c r="A43" s="12"/>
      <c r="C43" s="12" t="s">
        <v>105</v>
      </c>
      <c r="E43" s="35">
        <f>SUM(E36:E41)</f>
        <v>2278208</v>
      </c>
      <c r="F43" s="60"/>
      <c r="G43" s="35">
        <f>SUM(G36:G41)</f>
        <v>1149622</v>
      </c>
      <c r="I43" s="35">
        <f>SUM(I36:I41)</f>
        <v>0</v>
      </c>
      <c r="K43" s="35">
        <f>SUM(K36:K41)</f>
        <v>1149622</v>
      </c>
      <c r="M43" s="35">
        <f>+E43-K43</f>
        <v>1128586</v>
      </c>
      <c r="O43" s="36"/>
    </row>
    <row r="44" spans="1:15" ht="12.75">
      <c r="A44" s="12"/>
      <c r="E44" s="35"/>
      <c r="F44" s="60"/>
      <c r="G44" s="35"/>
      <c r="I44" s="35"/>
      <c r="K44" s="63"/>
      <c r="M44" s="35"/>
      <c r="O44" s="36"/>
    </row>
    <row r="45" spans="1:15" ht="13.5" thickBot="1">
      <c r="A45" s="12"/>
      <c r="C45" s="12" t="s">
        <v>106</v>
      </c>
      <c r="E45" s="41">
        <f>SUM(E10:E43)/2</f>
        <v>24965765</v>
      </c>
      <c r="F45" s="67"/>
      <c r="G45" s="41">
        <f>+G43+G33+G27+G19+G15</f>
        <v>11033527</v>
      </c>
      <c r="I45" s="41">
        <f>+I43+I33+I27+I19+I15</f>
        <v>3370739.7199999997</v>
      </c>
      <c r="K45" s="41">
        <f>+K43+K33+K27+K19+K15</f>
        <v>14404268</v>
      </c>
      <c r="L45" s="47">
        <f>+K45/E45</f>
        <v>0.5769608101333967</v>
      </c>
      <c r="M45" s="41">
        <f>+E45-K45</f>
        <v>10561497</v>
      </c>
      <c r="O45" s="64"/>
    </row>
    <row r="46" ht="13.5" thickTop="1">
      <c r="O46" s="64"/>
    </row>
    <row r="47" ht="12.75">
      <c r="M47" s="68"/>
    </row>
  </sheetData>
  <sheetProtection/>
  <mergeCells count="2">
    <mergeCell ref="A1:M1"/>
    <mergeCell ref="A2:M2"/>
  </mergeCells>
  <printOptions/>
  <pageMargins left="1" right="1" top="1" bottom="1" header="0" footer="0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tabSelected="1" zoomScalePageLayoutView="0" workbookViewId="0" topLeftCell="A64">
      <selection activeCell="G86" sqref="G86"/>
    </sheetView>
  </sheetViews>
  <sheetFormatPr defaultColWidth="9.140625" defaultRowHeight="12.75"/>
  <cols>
    <col min="1" max="1" width="7.421875" style="0" customWidth="1"/>
    <col min="2" max="2" width="6.00390625" style="0" customWidth="1"/>
    <col min="3" max="3" width="8.421875" style="0" customWidth="1"/>
    <col min="4" max="4" width="36.57421875" style="0" customWidth="1"/>
    <col min="5" max="5" width="14.8515625" style="0" bestFit="1" customWidth="1"/>
    <col min="6" max="6" width="2.00390625" style="0" customWidth="1"/>
    <col min="7" max="7" width="14.421875" style="0" bestFit="1" customWidth="1"/>
    <col min="8" max="8" width="2.00390625" style="0" customWidth="1"/>
    <col min="9" max="9" width="14.421875" style="0" customWidth="1"/>
    <col min="10" max="10" width="2.00390625" style="0" customWidth="1"/>
    <col min="11" max="11" width="15.00390625" style="0" bestFit="1" customWidth="1"/>
    <col min="12" max="12" width="6.7109375" style="42" bestFit="1" customWidth="1"/>
    <col min="13" max="13" width="12.8515625" style="0" bestFit="1" customWidth="1"/>
    <col min="14" max="14" width="11.28125" style="0" bestFit="1" customWidth="1"/>
    <col min="15" max="15" width="12.28125" style="0" bestFit="1" customWidth="1"/>
  </cols>
  <sheetData>
    <row r="1" spans="1:13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3"/>
      <c r="B4" s="1"/>
      <c r="C4" s="1"/>
      <c r="D4" s="1"/>
      <c r="E4" s="4"/>
      <c r="F4" s="1"/>
      <c r="G4" s="5"/>
      <c r="I4" s="6"/>
      <c r="K4" s="6"/>
      <c r="L4" s="7"/>
      <c r="M4" s="6"/>
    </row>
    <row r="5" spans="1:13" ht="12.75">
      <c r="A5" s="3"/>
      <c r="B5" s="1"/>
      <c r="C5" s="1"/>
      <c r="D5" s="1"/>
      <c r="E5" s="8" t="s">
        <v>2</v>
      </c>
      <c r="F5" s="1"/>
      <c r="G5" s="9" t="s">
        <v>3</v>
      </c>
      <c r="H5" s="10"/>
      <c r="I5" s="8" t="s">
        <v>4</v>
      </c>
      <c r="J5" s="10"/>
      <c r="K5" s="8" t="s">
        <v>3</v>
      </c>
      <c r="L5" s="11" t="s">
        <v>5</v>
      </c>
      <c r="M5" s="8" t="s">
        <v>6</v>
      </c>
    </row>
    <row r="6" spans="1:13" ht="12.75">
      <c r="A6" s="12"/>
      <c r="E6" s="13" t="s">
        <v>107</v>
      </c>
      <c r="F6" s="14"/>
      <c r="G6" s="15" t="s">
        <v>108</v>
      </c>
      <c r="I6" s="16" t="s">
        <v>108</v>
      </c>
      <c r="K6" s="17" t="s">
        <v>108</v>
      </c>
      <c r="L6" s="2" t="s">
        <v>7</v>
      </c>
      <c r="M6" s="16" t="s">
        <v>8</v>
      </c>
    </row>
    <row r="7" spans="1:13" ht="12.75">
      <c r="A7" s="12" t="s">
        <v>9</v>
      </c>
      <c r="E7" s="18"/>
      <c r="F7" s="19"/>
      <c r="G7" s="20"/>
      <c r="I7" s="21"/>
      <c r="K7" s="21"/>
      <c r="L7" s="22"/>
      <c r="M7" s="21"/>
    </row>
    <row r="8" spans="1:13" ht="12.75">
      <c r="A8" s="12"/>
      <c r="B8" s="23" t="s">
        <v>10</v>
      </c>
      <c r="E8" s="18"/>
      <c r="F8" s="19"/>
      <c r="G8" s="20"/>
      <c r="I8" s="21"/>
      <c r="K8" s="21"/>
      <c r="L8" s="22"/>
      <c r="M8" s="21"/>
    </row>
    <row r="9" spans="1:13" ht="12.75">
      <c r="A9" s="12"/>
      <c r="C9" t="s">
        <v>11</v>
      </c>
      <c r="E9" s="20"/>
      <c r="F9" s="24"/>
      <c r="G9" s="20"/>
      <c r="I9" s="21"/>
      <c r="K9" s="21"/>
      <c r="L9" s="22"/>
      <c r="M9" s="21"/>
    </row>
    <row r="10" spans="1:15" ht="12.75">
      <c r="A10" s="12"/>
      <c r="C10">
        <v>111</v>
      </c>
      <c r="D10" t="s">
        <v>12</v>
      </c>
      <c r="E10" s="25">
        <f>+'[1]C.M.Exp Detail'!I338</f>
        <v>5142057</v>
      </c>
      <c r="F10" s="26"/>
      <c r="G10" s="27">
        <v>2673460</v>
      </c>
      <c r="I10" s="25">
        <f>ROUND(+'[1]C.M.Exp Detail'!J338,0)</f>
        <v>418088</v>
      </c>
      <c r="K10" s="25">
        <f>ROUND(+G10+I10,0)</f>
        <v>3091548</v>
      </c>
      <c r="L10" s="22">
        <f>+K10/E10</f>
        <v>0.6012278743701207</v>
      </c>
      <c r="M10" s="27">
        <f>+E10-K10</f>
        <v>2050509</v>
      </c>
      <c r="O10" s="28"/>
    </row>
    <row r="11" spans="1:15" ht="12.75">
      <c r="A11" s="12"/>
      <c r="C11">
        <v>112</v>
      </c>
      <c r="D11" t="s">
        <v>13</v>
      </c>
      <c r="E11" s="20">
        <f>+'[1]C.M.Exp Detail'!I455</f>
        <v>2137510</v>
      </c>
      <c r="F11" s="24"/>
      <c r="G11" s="29">
        <v>1111820</v>
      </c>
      <c r="I11" s="20">
        <f>ROUND(+'[1]C.M.Exp Detail'!J455,0)</f>
        <v>174789</v>
      </c>
      <c r="K11" s="29">
        <f>ROUND(+G11+I11,0)</f>
        <v>1286609</v>
      </c>
      <c r="L11" s="22">
        <f>+K11/E11</f>
        <v>0.6019195231835173</v>
      </c>
      <c r="M11" s="20">
        <f>+E11-K11</f>
        <v>850901</v>
      </c>
      <c r="O11" s="30"/>
    </row>
    <row r="12" spans="1:15" ht="12.75">
      <c r="A12" s="12"/>
      <c r="C12">
        <v>113</v>
      </c>
      <c r="D12" t="s">
        <v>14</v>
      </c>
      <c r="E12" s="20">
        <f>+'[1]C.M.Exp Detail'!I648</f>
        <v>4451221</v>
      </c>
      <c r="F12" s="24"/>
      <c r="G12" s="29">
        <v>2253844</v>
      </c>
      <c r="I12" s="20">
        <f>ROUND(+'[1]C.M.Exp Detail'!J648,0)</f>
        <v>401715</v>
      </c>
      <c r="K12" s="29">
        <f>ROUND(+G12+I12,0)</f>
        <v>2655559</v>
      </c>
      <c r="L12" s="22">
        <f>+K12/E12</f>
        <v>0.5965911375777567</v>
      </c>
      <c r="M12" s="20">
        <f>+E12-K12</f>
        <v>1795662</v>
      </c>
      <c r="O12" s="30"/>
    </row>
    <row r="13" spans="1:15" ht="12.75">
      <c r="A13" s="12"/>
      <c r="C13">
        <v>118</v>
      </c>
      <c r="D13" t="s">
        <v>15</v>
      </c>
      <c r="E13" s="31">
        <f>+'[1]C.M.Exp Detail'!I694</f>
        <v>0</v>
      </c>
      <c r="F13" s="32"/>
      <c r="G13" s="33">
        <v>0</v>
      </c>
      <c r="I13" s="31">
        <f>ROUND(+'[1]C.M.Exp Detail'!J694,0)</f>
        <v>0</v>
      </c>
      <c r="K13" s="33">
        <f>ROUND(+G13+I13,0)</f>
        <v>0</v>
      </c>
      <c r="L13" s="22">
        <v>0</v>
      </c>
      <c r="M13" s="31">
        <f>+E13-K13</f>
        <v>0</v>
      </c>
      <c r="O13" s="30"/>
    </row>
    <row r="14" spans="1:15" ht="12.75">
      <c r="A14" s="12"/>
      <c r="C14" s="12" t="s">
        <v>16</v>
      </c>
      <c r="E14" s="20">
        <f>SUM(E10:E13)</f>
        <v>11730788</v>
      </c>
      <c r="F14" s="24"/>
      <c r="G14" s="34">
        <f>SUM(G10:G13)</f>
        <v>6039124</v>
      </c>
      <c r="I14" s="20">
        <f>ROUND(SUM(I10:I13),0)</f>
        <v>994592</v>
      </c>
      <c r="K14" s="20">
        <f>SUM(K10:K13)</f>
        <v>7033716</v>
      </c>
      <c r="L14" s="22"/>
      <c r="M14" s="29">
        <f>+E14-K14</f>
        <v>4697072</v>
      </c>
      <c r="O14" s="30"/>
    </row>
    <row r="15" spans="1:13" ht="8.25" customHeight="1">
      <c r="A15" s="12"/>
      <c r="E15" s="20"/>
      <c r="F15" s="24"/>
      <c r="G15" s="20"/>
      <c r="I15" s="21"/>
      <c r="K15" s="21"/>
      <c r="L15" s="22"/>
      <c r="M15" s="21"/>
    </row>
    <row r="16" spans="1:13" ht="12.75">
      <c r="A16" s="12"/>
      <c r="C16" t="s">
        <v>17</v>
      </c>
      <c r="E16" s="20"/>
      <c r="F16" s="24"/>
      <c r="G16" s="20"/>
      <c r="I16" s="21"/>
      <c r="K16" s="21"/>
      <c r="L16" s="22"/>
      <c r="M16" s="21"/>
    </row>
    <row r="17" spans="1:15" ht="12.75">
      <c r="A17" s="12"/>
      <c r="C17">
        <v>122</v>
      </c>
      <c r="D17" t="s">
        <v>18</v>
      </c>
      <c r="E17" s="20">
        <f>+'[1]C.M.Exp Detail'!I1186</f>
        <v>1821244</v>
      </c>
      <c r="F17" s="24"/>
      <c r="G17" s="29">
        <v>909004</v>
      </c>
      <c r="I17" s="20">
        <f>ROUND(+'[1]C.M.Exp Detail'!J1186,0)</f>
        <v>150391</v>
      </c>
      <c r="K17" s="29">
        <f>ROUND(+G17+I17,0)</f>
        <v>1059395</v>
      </c>
      <c r="L17" s="22">
        <f>+K17/E17</f>
        <v>0.5816875717915886</v>
      </c>
      <c r="M17" s="29">
        <f>+E17-K17</f>
        <v>761849</v>
      </c>
      <c r="O17" s="30"/>
    </row>
    <row r="18" spans="1:15" ht="12.75">
      <c r="A18" s="12"/>
      <c r="C18">
        <v>125</v>
      </c>
      <c r="D18" t="s">
        <v>19</v>
      </c>
      <c r="E18" s="20">
        <f>+'[1]C.M.Exp Detail'!I1194</f>
        <v>0</v>
      </c>
      <c r="F18" s="32"/>
      <c r="G18" s="29">
        <v>0</v>
      </c>
      <c r="I18" s="20">
        <f>ROUND(+'[1]C.M.Exp Detail'!J1194,0)</f>
        <v>0</v>
      </c>
      <c r="K18" s="29">
        <f>ROUND(+G18+I18,0)</f>
        <v>0</v>
      </c>
      <c r="L18" s="22">
        <v>0</v>
      </c>
      <c r="M18" s="29">
        <f>+E18-K18</f>
        <v>0</v>
      </c>
      <c r="O18" s="30"/>
    </row>
    <row r="19" spans="1:15" ht="12.75">
      <c r="A19" s="12"/>
      <c r="C19">
        <v>127</v>
      </c>
      <c r="D19" t="s">
        <v>20</v>
      </c>
      <c r="E19" s="31">
        <f>+'[1]C.M.Exp Detail'!I1208</f>
        <v>167769</v>
      </c>
      <c r="F19" s="32"/>
      <c r="G19" s="33">
        <v>93766</v>
      </c>
      <c r="I19" s="31">
        <f>ROUND(+'[1]C.M.Exp Detail'!J1208,0)</f>
        <v>15108</v>
      </c>
      <c r="K19" s="33">
        <f>ROUND(+G19+I19,0)</f>
        <v>108874</v>
      </c>
      <c r="L19" s="22">
        <f>+K19/E19</f>
        <v>0.6489518325793203</v>
      </c>
      <c r="M19" s="33">
        <f>+E19-K19</f>
        <v>58895</v>
      </c>
      <c r="O19" s="30"/>
    </row>
    <row r="20" spans="1:15" ht="12.75">
      <c r="A20" s="12"/>
      <c r="C20" s="12" t="s">
        <v>21</v>
      </c>
      <c r="E20" s="20">
        <f>SUM(E17:E19)</f>
        <v>1989013</v>
      </c>
      <c r="F20" s="24"/>
      <c r="G20" s="34">
        <f>SUM(G17:G19)</f>
        <v>1002770</v>
      </c>
      <c r="I20" s="20">
        <f>ROUND(SUM(I16:I19),0)</f>
        <v>165499</v>
      </c>
      <c r="K20" s="20">
        <f>SUM(K16:K19)</f>
        <v>1168269</v>
      </c>
      <c r="L20" s="22"/>
      <c r="M20" s="29">
        <f>+E20-K20</f>
        <v>820744</v>
      </c>
      <c r="O20" s="30"/>
    </row>
    <row r="21" spans="1:13" ht="8.25" customHeight="1">
      <c r="A21" s="12"/>
      <c r="E21" s="20"/>
      <c r="F21" s="24"/>
      <c r="G21" s="20"/>
      <c r="I21" s="21"/>
      <c r="K21" s="21"/>
      <c r="L21" s="22"/>
      <c r="M21" s="21"/>
    </row>
    <row r="22" spans="1:15" ht="12.75">
      <c r="A22" s="12"/>
      <c r="B22" s="12" t="s">
        <v>22</v>
      </c>
      <c r="E22" s="35">
        <f>+E14+E20</f>
        <v>13719801</v>
      </c>
      <c r="F22" s="36"/>
      <c r="G22" s="20">
        <f>+G14+G20</f>
        <v>7041894</v>
      </c>
      <c r="I22" s="20">
        <f>ROUND(+I14+I20,0)</f>
        <v>1160091</v>
      </c>
      <c r="K22" s="20">
        <f>+K14+K20</f>
        <v>8201985</v>
      </c>
      <c r="L22" s="7"/>
      <c r="M22" s="29">
        <f>+E22-K22</f>
        <v>5517816</v>
      </c>
      <c r="O22" s="30"/>
    </row>
    <row r="23" spans="1:13" ht="8.25" customHeight="1">
      <c r="A23" s="12"/>
      <c r="E23" s="20"/>
      <c r="F23" s="24"/>
      <c r="G23" s="20"/>
      <c r="I23" s="21"/>
      <c r="K23" s="21"/>
      <c r="L23" s="22"/>
      <c r="M23" s="21"/>
    </row>
    <row r="24" spans="1:13" ht="12.75">
      <c r="A24" s="12"/>
      <c r="B24" s="23" t="s">
        <v>23</v>
      </c>
      <c r="D24" s="37"/>
      <c r="E24" s="20"/>
      <c r="F24" s="24"/>
      <c r="G24" s="20"/>
      <c r="I24" s="21"/>
      <c r="K24" s="21"/>
      <c r="L24" s="22"/>
      <c r="M24" s="21"/>
    </row>
    <row r="25" spans="1:13" ht="12.75">
      <c r="A25" s="12"/>
      <c r="C25" t="s">
        <v>24</v>
      </c>
      <c r="E25" s="20"/>
      <c r="F25" s="24"/>
      <c r="G25" s="20"/>
      <c r="I25" s="21"/>
      <c r="K25" s="21"/>
      <c r="L25" s="22"/>
      <c r="M25" s="21"/>
    </row>
    <row r="26" spans="1:15" ht="12.75">
      <c r="A26" s="12"/>
      <c r="C26">
        <v>212</v>
      </c>
      <c r="D26" t="s">
        <v>25</v>
      </c>
      <c r="E26" s="20">
        <f>+'[1]C.M.Exp Detail'!I1248</f>
        <v>503504</v>
      </c>
      <c r="F26" s="24"/>
      <c r="G26" s="29">
        <v>283150</v>
      </c>
      <c r="I26" s="20">
        <f>ROUND(+'[1]C.M.Exp Detail'!J1248,0)</f>
        <v>45170</v>
      </c>
      <c r="K26" s="29">
        <f aca="true" t="shared" si="0" ref="K26:K32">ROUND(+G26+I26,0)</f>
        <v>328320</v>
      </c>
      <c r="L26" s="22">
        <f aca="true" t="shared" si="1" ref="L26:L32">+K26/E26</f>
        <v>0.6520702913978836</v>
      </c>
      <c r="M26" s="29">
        <f aca="true" t="shared" si="2" ref="M26:M33">+E26-K26</f>
        <v>175184</v>
      </c>
      <c r="O26" s="30"/>
    </row>
    <row r="27" spans="1:15" ht="12.75">
      <c r="A27" s="12"/>
      <c r="C27">
        <v>213</v>
      </c>
      <c r="D27" t="s">
        <v>26</v>
      </c>
      <c r="E27" s="20">
        <f>+'[1]C.M.Exp Detail'!I1268</f>
        <v>82906</v>
      </c>
      <c r="F27" s="24"/>
      <c r="G27" s="29">
        <v>30518</v>
      </c>
      <c r="I27" s="20">
        <f>ROUND(+'[1]C.M.Exp Detail'!J1268,0)</f>
        <v>3188</v>
      </c>
      <c r="K27" s="29">
        <f t="shared" si="0"/>
        <v>33706</v>
      </c>
      <c r="L27" s="22">
        <f t="shared" si="1"/>
        <v>0.4065568233903457</v>
      </c>
      <c r="M27" s="29">
        <f t="shared" si="2"/>
        <v>49200</v>
      </c>
      <c r="O27" s="30"/>
    </row>
    <row r="28" spans="1:15" ht="12.75">
      <c r="A28" s="12"/>
      <c r="C28">
        <v>214</v>
      </c>
      <c r="D28" t="s">
        <v>27</v>
      </c>
      <c r="E28" s="20">
        <f>+'[1]C.M.Exp Detail'!I1295</f>
        <v>227492</v>
      </c>
      <c r="F28" s="24"/>
      <c r="G28" s="29">
        <v>120961</v>
      </c>
      <c r="I28" s="20">
        <f>ROUND(+'[1]C.M.Exp Detail'!J1295,0)</f>
        <v>19254</v>
      </c>
      <c r="K28" s="29">
        <f t="shared" si="0"/>
        <v>140215</v>
      </c>
      <c r="L28" s="22">
        <f t="shared" si="1"/>
        <v>0.6163513442230936</v>
      </c>
      <c r="M28" s="29">
        <f t="shared" si="2"/>
        <v>87277</v>
      </c>
      <c r="O28" s="30"/>
    </row>
    <row r="29" spans="1:15" ht="12.75">
      <c r="A29" s="12"/>
      <c r="C29">
        <v>215</v>
      </c>
      <c r="D29" t="s">
        <v>28</v>
      </c>
      <c r="E29" s="20">
        <f>+'[1]C.M.Exp Detail'!I1348</f>
        <v>337377</v>
      </c>
      <c r="F29" s="24"/>
      <c r="G29" s="29">
        <v>175461</v>
      </c>
      <c r="I29" s="20">
        <f>ROUND(+'[1]C.M.Exp Detail'!J1348,0)</f>
        <v>28613</v>
      </c>
      <c r="K29" s="29">
        <f t="shared" si="0"/>
        <v>204074</v>
      </c>
      <c r="L29" s="22">
        <f t="shared" si="1"/>
        <v>0.6048841503718392</v>
      </c>
      <c r="M29" s="29">
        <f t="shared" si="2"/>
        <v>133303</v>
      </c>
      <c r="O29" s="30"/>
    </row>
    <row r="30" spans="1:15" ht="12.75">
      <c r="A30" s="12"/>
      <c r="C30">
        <v>216</v>
      </c>
      <c r="D30" t="s">
        <v>29</v>
      </c>
      <c r="E30" s="20">
        <f>+'[1]C.M.Exp Detail'!I1367</f>
        <v>184020</v>
      </c>
      <c r="F30" s="24"/>
      <c r="G30" s="29">
        <v>103218</v>
      </c>
      <c r="I30" s="20">
        <f>ROUND(+'[1]C.M.Exp Detail'!J1367,0)</f>
        <v>16506</v>
      </c>
      <c r="K30" s="29">
        <f t="shared" si="0"/>
        <v>119724</v>
      </c>
      <c r="L30" s="22">
        <f t="shared" si="1"/>
        <v>0.6506031953048582</v>
      </c>
      <c r="M30" s="29">
        <f t="shared" si="2"/>
        <v>64296</v>
      </c>
      <c r="O30" s="30"/>
    </row>
    <row r="31" spans="1:15" ht="12.75">
      <c r="A31" s="12"/>
      <c r="C31">
        <v>218</v>
      </c>
      <c r="D31" t="s">
        <v>30</v>
      </c>
      <c r="E31" s="20">
        <f>+'[1]C.M.Exp Detail'!I1520</f>
        <v>1019820</v>
      </c>
      <c r="F31" s="24"/>
      <c r="G31" s="29">
        <v>532993</v>
      </c>
      <c r="I31" s="20">
        <f>ROUND(+'[1]C.M.Exp Detail'!J1520,0)</f>
        <v>90168</v>
      </c>
      <c r="K31" s="29">
        <f t="shared" si="0"/>
        <v>623161</v>
      </c>
      <c r="L31" s="22">
        <f t="shared" si="1"/>
        <v>0.6110499892137828</v>
      </c>
      <c r="M31" s="29">
        <f t="shared" si="2"/>
        <v>396659</v>
      </c>
      <c r="O31" s="30"/>
    </row>
    <row r="32" spans="1:15" ht="12.75">
      <c r="A32" s="12"/>
      <c r="C32">
        <v>219</v>
      </c>
      <c r="D32" t="s">
        <v>31</v>
      </c>
      <c r="E32" s="31">
        <f>+'[1]C.M.Exp Detail'!I1588</f>
        <v>249880</v>
      </c>
      <c r="F32" s="32"/>
      <c r="G32" s="33">
        <v>123220</v>
      </c>
      <c r="I32" s="31">
        <f>ROUND(+'[1]C.M.Exp Detail'!J1588,0)</f>
        <v>19754</v>
      </c>
      <c r="K32" s="33">
        <f t="shared" si="0"/>
        <v>142974</v>
      </c>
      <c r="L32" s="22">
        <f t="shared" si="1"/>
        <v>0.5721706419081158</v>
      </c>
      <c r="M32" s="33">
        <f t="shared" si="2"/>
        <v>106906</v>
      </c>
      <c r="O32" s="30"/>
    </row>
    <row r="33" spans="1:15" ht="12.75">
      <c r="A33" s="12"/>
      <c r="C33" s="12" t="s">
        <v>32</v>
      </c>
      <c r="E33" s="20">
        <f>SUM(E26:E32)</f>
        <v>2604999</v>
      </c>
      <c r="F33" s="24"/>
      <c r="G33" s="34">
        <f>SUM(G26:G32)</f>
        <v>1369521</v>
      </c>
      <c r="I33" s="20">
        <f>ROUND(SUM(I26:I32),0)</f>
        <v>222653</v>
      </c>
      <c r="K33" s="20">
        <f>SUM(K26:K32)</f>
        <v>1592174</v>
      </c>
      <c r="L33" s="22"/>
      <c r="M33" s="29">
        <f t="shared" si="2"/>
        <v>1012825</v>
      </c>
      <c r="O33" s="30"/>
    </row>
    <row r="34" spans="1:13" ht="8.25" customHeight="1">
      <c r="A34" s="12"/>
      <c r="E34" s="20"/>
      <c r="F34" s="24"/>
      <c r="G34" s="20"/>
      <c r="I34" s="21"/>
      <c r="K34" s="21"/>
      <c r="L34" s="22"/>
      <c r="M34" s="21"/>
    </row>
    <row r="35" spans="1:13" ht="12.75">
      <c r="A35" s="12"/>
      <c r="C35" t="s">
        <v>33</v>
      </c>
      <c r="E35" s="20"/>
      <c r="F35" s="24"/>
      <c r="G35" s="20"/>
      <c r="I35" s="21"/>
      <c r="K35" s="21"/>
      <c r="L35" s="22"/>
      <c r="M35" s="21"/>
    </row>
    <row r="36" spans="1:15" ht="12.75">
      <c r="A36" s="12"/>
      <c r="C36">
        <v>221</v>
      </c>
      <c r="D36" t="s">
        <v>34</v>
      </c>
      <c r="E36" s="20">
        <f>+'[1]C.M.Exp Detail'!I1654</f>
        <v>172695</v>
      </c>
      <c r="F36" s="24"/>
      <c r="G36" s="29">
        <v>108623</v>
      </c>
      <c r="I36" s="20">
        <f>ROUND(+'[1]C.M.Exp Detail'!J1654,0)</f>
        <v>9380</v>
      </c>
      <c r="K36" s="29">
        <f>ROUND(+G36+I36,0)</f>
        <v>118003</v>
      </c>
      <c r="L36" s="22">
        <f>+K36/E36</f>
        <v>0.6833029329164133</v>
      </c>
      <c r="M36" s="29">
        <f>+E36-K36</f>
        <v>54692</v>
      </c>
      <c r="O36" s="30"/>
    </row>
    <row r="37" spans="1:15" ht="12.75">
      <c r="A37" s="12"/>
      <c r="C37">
        <v>222</v>
      </c>
      <c r="D37" t="s">
        <v>35</v>
      </c>
      <c r="E37" s="20">
        <f>+'[1]C.M.Exp Detail'!I1732</f>
        <v>426607</v>
      </c>
      <c r="F37" s="24"/>
      <c r="G37" s="29">
        <v>239337</v>
      </c>
      <c r="I37" s="20">
        <f>ROUND(+'[1]C.M.Exp Detail'!J1732,0)</f>
        <v>35954</v>
      </c>
      <c r="K37" s="29">
        <f>ROUND(+G37+I37,0)</f>
        <v>275291</v>
      </c>
      <c r="L37" s="22">
        <f>+K37/E37</f>
        <v>0.6453035229145326</v>
      </c>
      <c r="M37" s="29">
        <f>+E37-K37</f>
        <v>151316</v>
      </c>
      <c r="O37" s="30"/>
    </row>
    <row r="38" spans="1:15" ht="12.75">
      <c r="A38" s="12"/>
      <c r="C38">
        <v>224</v>
      </c>
      <c r="D38" t="s">
        <v>36</v>
      </c>
      <c r="E38" s="20">
        <f>+'[1]C.M.Exp Detail'!I1739</f>
        <v>9500</v>
      </c>
      <c r="F38" s="24"/>
      <c r="G38" s="29">
        <v>6901</v>
      </c>
      <c r="I38" s="20">
        <f>ROUND(+'[1]C.M.Exp Detail'!J1739,0)</f>
        <v>27</v>
      </c>
      <c r="K38" s="29">
        <f>ROUND(+G38+I38,0)</f>
        <v>6928</v>
      </c>
      <c r="L38" s="22">
        <f>+K38/E38</f>
        <v>0.7292631578947368</v>
      </c>
      <c r="M38" s="29">
        <f>+E38-K38</f>
        <v>2572</v>
      </c>
      <c r="O38" s="30"/>
    </row>
    <row r="39" spans="1:15" ht="12.75">
      <c r="A39" s="12"/>
      <c r="C39">
        <v>226</v>
      </c>
      <c r="D39" t="s">
        <v>37</v>
      </c>
      <c r="E39" s="31">
        <f>+'[1]C.M.Exp Detail'!I1782</f>
        <v>257788</v>
      </c>
      <c r="F39" s="24"/>
      <c r="G39" s="33">
        <v>119477</v>
      </c>
      <c r="I39" s="31">
        <f>ROUND(+'[1]C.M.Exp Detail'!J1782,0)</f>
        <v>15819</v>
      </c>
      <c r="K39" s="33">
        <f>ROUND(+G39+I39,0)</f>
        <v>135296</v>
      </c>
      <c r="L39" s="22">
        <f>+K39/E39</f>
        <v>0.524834360016758</v>
      </c>
      <c r="M39" s="33">
        <f>+E39-K39</f>
        <v>122492</v>
      </c>
      <c r="O39" s="30"/>
    </row>
    <row r="40" spans="1:15" ht="12.75">
      <c r="A40" s="12"/>
      <c r="C40" s="12" t="s">
        <v>38</v>
      </c>
      <c r="E40" s="20">
        <f>SUM(E36:E39)</f>
        <v>866590</v>
      </c>
      <c r="F40" s="24"/>
      <c r="G40" s="34">
        <f>SUM(G36:G39)</f>
        <v>474338</v>
      </c>
      <c r="I40" s="20">
        <f>ROUND(SUM(I36:I39),0)</f>
        <v>61180</v>
      </c>
      <c r="K40" s="20">
        <f>SUM(K36:K39)</f>
        <v>535518</v>
      </c>
      <c r="L40" s="22"/>
      <c r="M40" s="29">
        <f>+E40-K40</f>
        <v>331072</v>
      </c>
      <c r="O40" s="30"/>
    </row>
    <row r="41" spans="1:13" ht="8.25" customHeight="1">
      <c r="A41" s="12"/>
      <c r="E41" s="20"/>
      <c r="F41" s="24"/>
      <c r="G41" s="20"/>
      <c r="I41" s="21"/>
      <c r="K41" s="21"/>
      <c r="L41" s="22"/>
      <c r="M41" s="21"/>
    </row>
    <row r="42" spans="1:13" ht="12.75">
      <c r="A42" s="12"/>
      <c r="C42" t="s">
        <v>39</v>
      </c>
      <c r="E42" s="20"/>
      <c r="F42" s="24"/>
      <c r="G42" s="20"/>
      <c r="I42" s="21"/>
      <c r="K42" s="21"/>
      <c r="L42" s="22"/>
      <c r="M42" s="21"/>
    </row>
    <row r="43" spans="1:15" ht="12.75">
      <c r="A43" s="12"/>
      <c r="C43">
        <v>231</v>
      </c>
      <c r="D43" t="s">
        <v>40</v>
      </c>
      <c r="E43" s="20">
        <f>+'[1]C.M.Exp Detail'!I1799</f>
        <v>74991</v>
      </c>
      <c r="F43" s="24"/>
      <c r="G43" s="20">
        <v>45547</v>
      </c>
      <c r="I43" s="20">
        <f>ROUND(+'[1]C.M.Exp Detail'!J1799,0)</f>
        <v>3357</v>
      </c>
      <c r="K43" s="29">
        <f>ROUND(+G43+I43,0)</f>
        <v>48904</v>
      </c>
      <c r="L43" s="22">
        <f>+K43/E43</f>
        <v>0.6521315891240282</v>
      </c>
      <c r="M43" s="29">
        <f>+E43-K43</f>
        <v>26087</v>
      </c>
      <c r="O43" s="32"/>
    </row>
    <row r="44" spans="1:15" ht="12.75">
      <c r="A44" s="12"/>
      <c r="C44">
        <v>232</v>
      </c>
      <c r="D44" t="s">
        <v>41</v>
      </c>
      <c r="E44" s="31">
        <f>+'[1]C.M.Exp Detail'!I1857</f>
        <v>372717</v>
      </c>
      <c r="F44" s="32"/>
      <c r="G44" s="31">
        <v>234057</v>
      </c>
      <c r="I44" s="31">
        <f>ROUND(+'[1]C.M.Exp Detail'!J1857,0)</f>
        <v>29484</v>
      </c>
      <c r="K44" s="33">
        <f>ROUND(+G44+I44,0)</f>
        <v>263541</v>
      </c>
      <c r="L44" s="22">
        <f>+K44/E44</f>
        <v>0.7070807073463244</v>
      </c>
      <c r="M44" s="33">
        <f>+E44-K44</f>
        <v>109176</v>
      </c>
      <c r="O44" s="32"/>
    </row>
    <row r="45" spans="1:15" ht="12.75">
      <c r="A45" s="12"/>
      <c r="C45" s="12" t="s">
        <v>42</v>
      </c>
      <c r="E45" s="20">
        <f>SUM(E43:E44)</f>
        <v>447708</v>
      </c>
      <c r="F45" s="24"/>
      <c r="G45" s="34">
        <f>SUM(G43:G44)</f>
        <v>279604</v>
      </c>
      <c r="I45" s="20">
        <f>ROUND(SUM(I43:I44),0)</f>
        <v>32841</v>
      </c>
      <c r="K45" s="20">
        <f>SUM(K43:K44)</f>
        <v>312445</v>
      </c>
      <c r="L45" s="22"/>
      <c r="M45" s="29">
        <f>+E45-K45</f>
        <v>135263</v>
      </c>
      <c r="O45" s="30"/>
    </row>
    <row r="46" spans="1:13" ht="8.25" customHeight="1">
      <c r="A46" s="12"/>
      <c r="E46" s="20"/>
      <c r="F46" s="24"/>
      <c r="G46" s="20"/>
      <c r="I46" s="21"/>
      <c r="K46" s="21"/>
      <c r="L46" s="22"/>
      <c r="M46" s="21"/>
    </row>
    <row r="47" spans="1:13" ht="12.75">
      <c r="A47" s="12"/>
      <c r="C47" t="s">
        <v>43</v>
      </c>
      <c r="E47" s="20"/>
      <c r="F47" s="24"/>
      <c r="G47" s="20"/>
      <c r="I47" s="21"/>
      <c r="K47" s="21"/>
      <c r="L47" s="22"/>
      <c r="M47" s="21"/>
    </row>
    <row r="48" spans="1:16" ht="12.75">
      <c r="A48" s="12"/>
      <c r="C48">
        <v>241</v>
      </c>
      <c r="D48" t="s">
        <v>44</v>
      </c>
      <c r="E48" s="31">
        <f>+'[1]C.M.Exp Detail'!I2009</f>
        <v>1354111</v>
      </c>
      <c r="F48" s="32"/>
      <c r="G48" s="33">
        <v>820475</v>
      </c>
      <c r="I48" s="31">
        <f>ROUND(+'[1]C.M.Exp Detail'!J2009,0)</f>
        <v>102259</v>
      </c>
      <c r="K48" s="33">
        <f>ROUND(+G48+I48,0)</f>
        <v>922734</v>
      </c>
      <c r="L48" s="22">
        <f>+K48/E48</f>
        <v>0.6814315813105425</v>
      </c>
      <c r="M48" s="33">
        <f>+E48-K48</f>
        <v>431377</v>
      </c>
      <c r="O48" s="30"/>
      <c r="P48" s="30"/>
    </row>
    <row r="49" spans="1:15" ht="12.75">
      <c r="A49" s="12"/>
      <c r="C49" s="12" t="s">
        <v>45</v>
      </c>
      <c r="E49" s="20">
        <f>SUM(E48)</f>
        <v>1354111</v>
      </c>
      <c r="F49" s="24"/>
      <c r="G49" s="34">
        <f>SUM(G48)</f>
        <v>820475</v>
      </c>
      <c r="I49" s="20">
        <f>ROUND(SUM(I48),0)</f>
        <v>102259</v>
      </c>
      <c r="K49" s="20">
        <f>SUM(K48)</f>
        <v>922734</v>
      </c>
      <c r="L49" s="22"/>
      <c r="M49" s="29">
        <f>+E49-K49</f>
        <v>431377</v>
      </c>
      <c r="O49" s="30"/>
    </row>
    <row r="50" spans="1:13" ht="8.25" customHeight="1">
      <c r="A50" s="12"/>
      <c r="E50" s="20"/>
      <c r="F50" s="24"/>
      <c r="G50" s="20"/>
      <c r="I50" s="21"/>
      <c r="K50" s="21"/>
      <c r="L50" s="22"/>
      <c r="M50" s="21"/>
    </row>
    <row r="51" spans="1:13" ht="12.75">
      <c r="A51" s="12"/>
      <c r="C51" t="s">
        <v>46</v>
      </c>
      <c r="E51" s="20"/>
      <c r="F51" s="24"/>
      <c r="G51" s="20"/>
      <c r="I51" s="21"/>
      <c r="K51" s="21"/>
      <c r="L51" s="22"/>
      <c r="M51" s="21"/>
    </row>
    <row r="52" spans="1:15" ht="12.75">
      <c r="A52" s="12"/>
      <c r="C52">
        <v>252</v>
      </c>
      <c r="D52" t="s">
        <v>47</v>
      </c>
      <c r="E52" s="20">
        <f>+'[1]C.M.Exp Detail'!I2041</f>
        <v>335597</v>
      </c>
      <c r="F52" s="24"/>
      <c r="G52" s="29">
        <v>224432</v>
      </c>
      <c r="I52" s="20">
        <f>ROUND(+'[1]C.M.Exp Detail'!J2041,0)</f>
        <v>27708</v>
      </c>
      <c r="K52" s="29">
        <f>ROUND(+G52+I52,0)</f>
        <v>252140</v>
      </c>
      <c r="L52" s="22">
        <f>+K52/E52</f>
        <v>0.7513178008146676</v>
      </c>
      <c r="M52" s="29">
        <f>+E52-K52</f>
        <v>83457</v>
      </c>
      <c r="O52" s="30"/>
    </row>
    <row r="53" spans="1:15" ht="12.75">
      <c r="A53" s="12"/>
      <c r="C53">
        <v>259</v>
      </c>
      <c r="D53" t="s">
        <v>48</v>
      </c>
      <c r="E53" s="31">
        <f>+'[1]C.M.Exp Detail'!I2055</f>
        <v>143924</v>
      </c>
      <c r="F53" s="32"/>
      <c r="G53" s="33">
        <v>74634</v>
      </c>
      <c r="I53" s="31">
        <f>ROUND(+'[1]C.M.Exp Detail'!J2055,0)</f>
        <v>110</v>
      </c>
      <c r="K53" s="33">
        <f>ROUND(+G53+I53,0)</f>
        <v>74744</v>
      </c>
      <c r="L53" s="22">
        <f>+K53/E53</f>
        <v>0.5193296462021623</v>
      </c>
      <c r="M53" s="33">
        <f>+E53-K53</f>
        <v>69180</v>
      </c>
      <c r="O53" s="30"/>
    </row>
    <row r="54" spans="1:15" ht="12.75">
      <c r="A54" s="12"/>
      <c r="C54" s="12" t="s">
        <v>49</v>
      </c>
      <c r="E54" s="20">
        <f>SUM(E52:E53)</f>
        <v>479521</v>
      </c>
      <c r="F54" s="24"/>
      <c r="G54" s="34">
        <f>SUM(G52:G53)</f>
        <v>299066</v>
      </c>
      <c r="I54" s="20">
        <f>ROUND(SUM(I52:I53),0)</f>
        <v>27818</v>
      </c>
      <c r="K54" s="20">
        <f>ROUND(SUM(K52:K53),0)</f>
        <v>326884</v>
      </c>
      <c r="L54" s="22"/>
      <c r="M54" s="29">
        <f>+E54-K54</f>
        <v>152637</v>
      </c>
      <c r="O54" s="30"/>
    </row>
    <row r="55" spans="1:13" ht="8.25" customHeight="1">
      <c r="A55" s="12"/>
      <c r="E55" s="20"/>
      <c r="F55" s="24"/>
      <c r="G55" s="20"/>
      <c r="I55" s="21"/>
      <c r="K55" s="21"/>
      <c r="L55" s="22"/>
      <c r="M55" s="21"/>
    </row>
    <row r="56" spans="1:13" ht="12.75">
      <c r="A56" s="12"/>
      <c r="C56" t="s">
        <v>50</v>
      </c>
      <c r="E56" s="20"/>
      <c r="F56" s="24"/>
      <c r="G56" s="20"/>
      <c r="I56" s="21"/>
      <c r="K56" s="21"/>
      <c r="L56" s="22"/>
      <c r="M56" s="21"/>
    </row>
    <row r="57" spans="1:15" ht="12.75">
      <c r="A57" s="12"/>
      <c r="C57">
        <v>261</v>
      </c>
      <c r="D57" t="s">
        <v>50</v>
      </c>
      <c r="E57" s="31">
        <f>+'[1]C.M.Exp Detail'!I2166</f>
        <v>2957569</v>
      </c>
      <c r="F57" s="32"/>
      <c r="G57" s="33">
        <v>1812607</v>
      </c>
      <c r="I57" s="31">
        <f>ROUND(+'[1]C.M.Exp Detail'!J2166,0)</f>
        <v>270568</v>
      </c>
      <c r="K57" s="33">
        <f>ROUND(+G57+I57,0)</f>
        <v>2083175</v>
      </c>
      <c r="L57" s="22">
        <f>+K57/E57</f>
        <v>0.7043538122018455</v>
      </c>
      <c r="M57" s="33">
        <f>+E57-K57</f>
        <v>874394</v>
      </c>
      <c r="O57" s="30"/>
    </row>
    <row r="58" spans="1:15" ht="12.75">
      <c r="A58" s="12"/>
      <c r="C58" s="12" t="s">
        <v>51</v>
      </c>
      <c r="E58" s="20">
        <f>SUM(E57)</f>
        <v>2957569</v>
      </c>
      <c r="F58" s="24"/>
      <c r="G58" s="34">
        <f>SUM(G57)</f>
        <v>1812607</v>
      </c>
      <c r="I58" s="20">
        <f>ROUND(SUM(I57),0)</f>
        <v>270568</v>
      </c>
      <c r="K58" s="20">
        <f>SUM(K57)</f>
        <v>2083175</v>
      </c>
      <c r="L58" s="22"/>
      <c r="M58" s="29">
        <f>+E58-K58</f>
        <v>874394</v>
      </c>
      <c r="O58" s="30"/>
    </row>
    <row r="59" spans="1:13" ht="8.25" customHeight="1">
      <c r="A59" s="12"/>
      <c r="E59" s="20"/>
      <c r="F59" s="24"/>
      <c r="G59" s="20"/>
      <c r="I59" s="21"/>
      <c r="K59" s="21"/>
      <c r="L59" s="22"/>
      <c r="M59" s="21"/>
    </row>
    <row r="60" spans="1:13" ht="12.75">
      <c r="A60" s="12"/>
      <c r="C60" t="s">
        <v>52</v>
      </c>
      <c r="E60" s="20"/>
      <c r="F60" s="32"/>
      <c r="G60" s="20"/>
      <c r="I60" s="21"/>
      <c r="K60" s="21"/>
      <c r="L60" s="22"/>
      <c r="M60" s="21"/>
    </row>
    <row r="61" spans="1:15" ht="12.75">
      <c r="A61" s="12"/>
      <c r="C61">
        <v>271</v>
      </c>
      <c r="D61" t="s">
        <v>52</v>
      </c>
      <c r="E61" s="31">
        <f>+'[1]C.M.Exp Detail'!I2212</f>
        <v>1194615</v>
      </c>
      <c r="F61" s="32"/>
      <c r="G61" s="33">
        <v>699437</v>
      </c>
      <c r="I61" s="31">
        <f>ROUND(+'[1]C.M.Exp Detail'!J2212,0)</f>
        <v>111387</v>
      </c>
      <c r="K61" s="33">
        <f>ROUND(+G61+I61,0)</f>
        <v>810824</v>
      </c>
      <c r="L61" s="22">
        <f>+K61/E61</f>
        <v>0.6787324786646743</v>
      </c>
      <c r="M61" s="33">
        <f>+E61-K61</f>
        <v>383791</v>
      </c>
      <c r="O61" s="30"/>
    </row>
    <row r="62" spans="1:15" ht="12.75">
      <c r="A62" s="12"/>
      <c r="C62" s="12" t="s">
        <v>53</v>
      </c>
      <c r="E62" s="20">
        <f>SUM(E61)</f>
        <v>1194615</v>
      </c>
      <c r="F62" s="32"/>
      <c r="G62" s="34">
        <f>SUM(G61)</f>
        <v>699437</v>
      </c>
      <c r="I62" s="20">
        <f>ROUND(SUM(I61),0)</f>
        <v>111387</v>
      </c>
      <c r="K62" s="20">
        <f>SUM(K61)</f>
        <v>810824</v>
      </c>
      <c r="L62" s="22"/>
      <c r="M62" s="29">
        <f>+E62-K62</f>
        <v>383791</v>
      </c>
      <c r="O62" s="30"/>
    </row>
    <row r="63" spans="1:13" ht="8.25" customHeight="1">
      <c r="A63" s="12"/>
      <c r="E63" s="20"/>
      <c r="F63" s="32"/>
      <c r="G63" s="20"/>
      <c r="I63" s="21"/>
      <c r="K63" s="21"/>
      <c r="L63" s="22"/>
      <c r="M63" s="21"/>
    </row>
    <row r="64" spans="1:13" ht="12.75">
      <c r="A64" s="12"/>
      <c r="C64" t="s">
        <v>54</v>
      </c>
      <c r="E64" s="20"/>
      <c r="F64" s="32"/>
      <c r="G64" s="20"/>
      <c r="I64" s="21"/>
      <c r="K64" s="21"/>
      <c r="L64" s="22"/>
      <c r="M64" s="21"/>
    </row>
    <row r="65" spans="1:15" ht="12.75">
      <c r="A65" s="12"/>
      <c r="C65">
        <v>284</v>
      </c>
      <c r="D65" t="s">
        <v>55</v>
      </c>
      <c r="E65" s="20">
        <f>+'[1]C.M.Exp Detail'!I2255</f>
        <v>480772</v>
      </c>
      <c r="F65" s="32"/>
      <c r="G65" s="29">
        <v>284348</v>
      </c>
      <c r="I65" s="20">
        <f>ROUND(+'[1]C.M.Exp Detail'!J2255,0)</f>
        <v>39248</v>
      </c>
      <c r="K65" s="29">
        <f>ROUND(+G65+I65,0)</f>
        <v>323596</v>
      </c>
      <c r="L65" s="22">
        <f>+K65/E65</f>
        <v>0.6730758030833742</v>
      </c>
      <c r="M65" s="29">
        <f>+E65-K65</f>
        <v>157176</v>
      </c>
      <c r="O65" s="30"/>
    </row>
    <row r="66" spans="1:15" ht="12.75">
      <c r="A66" s="12"/>
      <c r="C66">
        <v>285</v>
      </c>
      <c r="D66" t="s">
        <v>56</v>
      </c>
      <c r="E66" s="31">
        <f>+'[1]C.M.Exp Detail'!I2262</f>
        <v>1500</v>
      </c>
      <c r="F66" s="32"/>
      <c r="G66" s="33">
        <v>230</v>
      </c>
      <c r="I66" s="31">
        <f>ROUND(+'[1]C.M.Exp Detail'!J2262,0)</f>
        <v>250</v>
      </c>
      <c r="K66" s="33">
        <f>ROUND(+G66+I66,0)</f>
        <v>480</v>
      </c>
      <c r="L66" s="22">
        <f>+K66/E66</f>
        <v>0.32</v>
      </c>
      <c r="M66" s="33">
        <f>+E66-K66</f>
        <v>1020</v>
      </c>
      <c r="N66" s="38"/>
      <c r="O66" s="30"/>
    </row>
    <row r="67" spans="1:15" ht="12.75">
      <c r="A67" s="12"/>
      <c r="C67" s="12" t="s">
        <v>57</v>
      </c>
      <c r="E67" s="20">
        <f>SUM(E65:E66)</f>
        <v>482272</v>
      </c>
      <c r="F67" s="32"/>
      <c r="G67" s="34">
        <f>SUM(G65:G66)</f>
        <v>284578</v>
      </c>
      <c r="I67" s="20">
        <f>ROUND(SUM(I65:I66),0)</f>
        <v>39498</v>
      </c>
      <c r="K67" s="20">
        <f>SUM(K65:K66)</f>
        <v>324076</v>
      </c>
      <c r="L67" s="22"/>
      <c r="M67" s="20">
        <f>SUM(M65:M66)</f>
        <v>158196</v>
      </c>
      <c r="O67" s="30"/>
    </row>
    <row r="68" spans="1:13" ht="8.25" customHeight="1">
      <c r="A68" s="12"/>
      <c r="E68" s="20"/>
      <c r="F68" s="32"/>
      <c r="G68" s="20"/>
      <c r="I68" s="21"/>
      <c r="K68" s="21"/>
      <c r="L68" s="22"/>
      <c r="M68" s="21"/>
    </row>
    <row r="69" spans="1:15" ht="12.75">
      <c r="A69" s="12"/>
      <c r="B69" s="12" t="s">
        <v>58</v>
      </c>
      <c r="E69" s="20">
        <f>+E67+E62+E58+E54+E49+E45+E40+E33</f>
        <v>10387385</v>
      </c>
      <c r="F69" s="24"/>
      <c r="G69" s="20">
        <f>+G67+G62+G58+G54+G49+G45+G40+G33</f>
        <v>6039626</v>
      </c>
      <c r="I69" s="20">
        <f>ROUND(+I67+I62+I58+I54+I49+I45+I40+I33,0)</f>
        <v>868204</v>
      </c>
      <c r="K69" s="20">
        <f>+K67+K62+K58+K54+K49+K45+K40+K33</f>
        <v>6907830</v>
      </c>
      <c r="L69" s="7"/>
      <c r="M69" s="20">
        <f>+E69-K69</f>
        <v>3479555</v>
      </c>
      <c r="O69" s="30"/>
    </row>
    <row r="70" spans="1:13" ht="8.25" customHeight="1">
      <c r="A70" s="12"/>
      <c r="E70" s="20"/>
      <c r="F70" s="24"/>
      <c r="G70" s="20"/>
      <c r="I70" s="21"/>
      <c r="K70" s="21"/>
      <c r="L70" s="22"/>
      <c r="M70" s="21"/>
    </row>
    <row r="71" spans="1:13" ht="12.75">
      <c r="A71" s="12"/>
      <c r="B71" s="23" t="s">
        <v>59</v>
      </c>
      <c r="E71" s="20"/>
      <c r="F71" s="24"/>
      <c r="G71" s="20"/>
      <c r="I71" s="21"/>
      <c r="K71" s="21"/>
      <c r="L71" s="22"/>
      <c r="M71" s="21"/>
    </row>
    <row r="72" spans="1:15" ht="12.75">
      <c r="A72" s="12"/>
      <c r="C72">
        <v>391</v>
      </c>
      <c r="D72" t="s">
        <v>60</v>
      </c>
      <c r="E72" s="31">
        <f>+'[1]C.M.Exp Detail'!I2275</f>
        <v>585</v>
      </c>
      <c r="F72" s="32"/>
      <c r="G72" s="33">
        <v>585</v>
      </c>
      <c r="I72" s="31">
        <f>ROUND(+'[1]C.M.Exp Detail'!J2275,0)</f>
        <v>0</v>
      </c>
      <c r="K72" s="33">
        <f>ROUND(+G72+I72,0)</f>
        <v>585</v>
      </c>
      <c r="L72" s="22">
        <f>+K72/E72</f>
        <v>1</v>
      </c>
      <c r="M72" s="33">
        <f>+E72-K72</f>
        <v>0</v>
      </c>
      <c r="O72" s="30"/>
    </row>
    <row r="73" spans="1:15" ht="12.75">
      <c r="A73" s="12"/>
      <c r="B73" s="12" t="s">
        <v>61</v>
      </c>
      <c r="E73" s="20">
        <f>SUM(E72)</f>
        <v>585</v>
      </c>
      <c r="F73" s="24"/>
      <c r="G73" s="20">
        <f>SUM(G72)</f>
        <v>585</v>
      </c>
      <c r="I73" s="20">
        <f>ROUND(SUM(I72),0)</f>
        <v>0</v>
      </c>
      <c r="K73" s="20">
        <f>SUM(K72)</f>
        <v>585</v>
      </c>
      <c r="L73" s="22"/>
      <c r="M73" s="29">
        <f>+E73-K73</f>
        <v>0</v>
      </c>
      <c r="O73" s="30"/>
    </row>
    <row r="74" spans="1:13" ht="7.5" customHeight="1">
      <c r="A74" s="12"/>
      <c r="E74" s="20"/>
      <c r="F74" s="24"/>
      <c r="G74" s="20"/>
      <c r="I74" s="21"/>
      <c r="K74" s="21"/>
      <c r="L74" s="22"/>
      <c r="M74" s="21"/>
    </row>
    <row r="75" spans="1:13" ht="12.75">
      <c r="A75" s="12"/>
      <c r="B75" s="23" t="s">
        <v>62</v>
      </c>
      <c r="E75" s="20"/>
      <c r="F75" s="24"/>
      <c r="G75" s="20"/>
      <c r="I75" s="21"/>
      <c r="K75" s="21"/>
      <c r="L75" s="22"/>
      <c r="M75" s="21"/>
    </row>
    <row r="76" spans="1:15" ht="12.75">
      <c r="A76" s="12"/>
      <c r="B76" s="12"/>
      <c r="C76">
        <v>411</v>
      </c>
      <c r="D76" t="s">
        <v>63</v>
      </c>
      <c r="E76" s="20">
        <f>+'[1]C.M.Exp Detail'!I2278</f>
        <v>25000</v>
      </c>
      <c r="F76" s="24"/>
      <c r="G76" s="29">
        <v>8998</v>
      </c>
      <c r="I76" s="20">
        <f>ROUND(+'[1]C.M.Exp Detail'!J2278,0)</f>
        <v>5147</v>
      </c>
      <c r="K76" s="29">
        <f aca="true" t="shared" si="3" ref="K76:K82">ROUND(+G76+I76,0)</f>
        <v>14145</v>
      </c>
      <c r="L76" s="22">
        <f>+K76/E76</f>
        <v>0.5658</v>
      </c>
      <c r="M76" s="29">
        <f aca="true" t="shared" si="4" ref="M76:M82">+E76-K76</f>
        <v>10855</v>
      </c>
      <c r="O76" s="30"/>
    </row>
    <row r="77" spans="1:15" ht="12.75">
      <c r="A77" s="12"/>
      <c r="B77" s="12"/>
      <c r="C77">
        <v>452</v>
      </c>
      <c r="D77" t="s">
        <v>64</v>
      </c>
      <c r="E77" s="20">
        <f>+'[1]C.M.Exp Detail'!I2282</f>
        <v>0</v>
      </c>
      <c r="F77" s="24"/>
      <c r="G77" s="29">
        <v>0</v>
      </c>
      <c r="I77" s="20">
        <f>ROUND(+'[1]C.M.Exp Detail'!J2282,0)</f>
        <v>0</v>
      </c>
      <c r="K77" s="29">
        <f t="shared" si="3"/>
        <v>0</v>
      </c>
      <c r="L77" s="22">
        <v>0</v>
      </c>
      <c r="M77" s="29">
        <f t="shared" si="4"/>
        <v>0</v>
      </c>
      <c r="O77" s="30"/>
    </row>
    <row r="78" spans="1:15" ht="12.75">
      <c r="A78" s="12"/>
      <c r="B78" s="12"/>
      <c r="C78">
        <v>455</v>
      </c>
      <c r="D78" t="s">
        <v>65</v>
      </c>
      <c r="E78" s="20">
        <f>+'[1]C.M.Exp Detail'!I2288</f>
        <v>0</v>
      </c>
      <c r="F78" s="24"/>
      <c r="G78" s="29">
        <v>0</v>
      </c>
      <c r="I78" s="20">
        <f>ROUND(+'[1]C.M.Exp Detail'!J2288,0)</f>
        <v>0</v>
      </c>
      <c r="K78" s="29">
        <f t="shared" si="3"/>
        <v>0</v>
      </c>
      <c r="L78" s="22">
        <v>0</v>
      </c>
      <c r="M78" s="29">
        <f t="shared" si="4"/>
        <v>0</v>
      </c>
      <c r="O78" s="30"/>
    </row>
    <row r="79" spans="1:15" ht="12.75">
      <c r="A79" s="12"/>
      <c r="B79" s="12"/>
      <c r="C79">
        <v>456</v>
      </c>
      <c r="D79" t="s">
        <v>66</v>
      </c>
      <c r="E79" s="20">
        <f>+'[1]C.M.Exp Detail'!I2291</f>
        <v>5000</v>
      </c>
      <c r="F79" s="24"/>
      <c r="G79" s="29">
        <v>0</v>
      </c>
      <c r="I79" s="20">
        <f>ROUND(+'[1]C.M.Exp Detail'!J2291,0)</f>
        <v>0</v>
      </c>
      <c r="K79" s="29">
        <f t="shared" si="3"/>
        <v>0</v>
      </c>
      <c r="L79" s="22">
        <f>+K79/E79</f>
        <v>0</v>
      </c>
      <c r="M79" s="29">
        <f t="shared" si="4"/>
        <v>5000</v>
      </c>
      <c r="O79" s="30"/>
    </row>
    <row r="80" spans="1:15" ht="12.75">
      <c r="A80" s="12"/>
      <c r="B80" s="12"/>
      <c r="C80">
        <v>611</v>
      </c>
      <c r="D80" t="s">
        <v>67</v>
      </c>
      <c r="E80" s="20">
        <f>+'[1]C.M.Exp Detail'!I2305</f>
        <v>2465</v>
      </c>
      <c r="F80" s="24"/>
      <c r="G80" s="29">
        <v>0</v>
      </c>
      <c r="I80" s="20">
        <f>ROUND(+'[1]C.M.Exp Detail'!J2305,0)</f>
        <v>0</v>
      </c>
      <c r="K80" s="29">
        <f t="shared" si="3"/>
        <v>0</v>
      </c>
      <c r="L80" s="22">
        <f>+K80/E80</f>
        <v>0</v>
      </c>
      <c r="M80" s="29">
        <f t="shared" si="4"/>
        <v>2465</v>
      </c>
      <c r="O80" s="30"/>
    </row>
    <row r="81" spans="1:15" ht="12.75">
      <c r="A81" s="12"/>
      <c r="B81" s="12"/>
      <c r="C81">
        <v>621</v>
      </c>
      <c r="D81" t="s">
        <v>68</v>
      </c>
      <c r="E81" s="20">
        <f>+'[1]C.M.Exp Detail'!I2308</f>
        <v>574841</v>
      </c>
      <c r="F81" s="24"/>
      <c r="G81" s="29">
        <v>366114</v>
      </c>
      <c r="I81" s="20">
        <f>ROUND(+'[1]C.M.Exp Detail'!J2308,0)</f>
        <v>47333</v>
      </c>
      <c r="K81" s="29">
        <f t="shared" si="3"/>
        <v>413447</v>
      </c>
      <c r="L81" s="22">
        <f>+K81/E81</f>
        <v>0.7192371455759071</v>
      </c>
      <c r="M81" s="29">
        <f t="shared" si="4"/>
        <v>161394</v>
      </c>
      <c r="O81" s="30"/>
    </row>
    <row r="82" spans="1:16" ht="12.75">
      <c r="A82" s="12"/>
      <c r="B82" s="12"/>
      <c r="C82">
        <v>623</v>
      </c>
      <c r="D82" t="s">
        <v>69</v>
      </c>
      <c r="E82" s="31">
        <f>+'[1]C.M.Exp Detail'!I2312</f>
        <v>180321</v>
      </c>
      <c r="F82" s="32"/>
      <c r="G82" s="33">
        <v>142132</v>
      </c>
      <c r="I82" s="31">
        <f>ROUND(+'[1]C.M.Exp Detail'!J2312,0)</f>
        <v>42992</v>
      </c>
      <c r="K82" s="33">
        <f t="shared" si="3"/>
        <v>185124</v>
      </c>
      <c r="L82" s="22">
        <f>+K82/E82</f>
        <v>1.0266358327649026</v>
      </c>
      <c r="M82" s="33">
        <f t="shared" si="4"/>
        <v>-4803</v>
      </c>
      <c r="N82" s="30"/>
      <c r="O82" s="30"/>
      <c r="P82" s="30"/>
    </row>
    <row r="83" spans="1:13" ht="8.25" customHeight="1">
      <c r="A83" s="12"/>
      <c r="B83" s="12"/>
      <c r="E83" s="20"/>
      <c r="F83" s="32"/>
      <c r="G83" s="34"/>
      <c r="I83" s="21"/>
      <c r="K83" s="21"/>
      <c r="L83" s="22"/>
      <c r="M83" s="29"/>
    </row>
    <row r="84" spans="1:15" ht="12.75">
      <c r="A84" s="12"/>
      <c r="B84" s="12" t="s">
        <v>70</v>
      </c>
      <c r="E84" s="20">
        <f>SUM(E76:E82)</f>
        <v>787627</v>
      </c>
      <c r="F84" s="32"/>
      <c r="G84" s="35">
        <f>SUM(G76:G82)</f>
        <v>517244</v>
      </c>
      <c r="H84" s="10"/>
      <c r="I84" s="35">
        <f>ROUND(SUM(I76:I82),0)</f>
        <v>95472</v>
      </c>
      <c r="J84" s="10"/>
      <c r="K84" s="35">
        <f>SUM(K76:K82)</f>
        <v>612716</v>
      </c>
      <c r="L84" s="7"/>
      <c r="M84" s="29">
        <f>+E84-K84</f>
        <v>174911</v>
      </c>
      <c r="N84" s="30"/>
      <c r="O84" s="30"/>
    </row>
    <row r="85" spans="1:13" ht="8.25" customHeight="1">
      <c r="A85" s="12"/>
      <c r="B85" s="12"/>
      <c r="E85" s="20"/>
      <c r="F85" s="24"/>
      <c r="G85" s="20"/>
      <c r="H85" s="10"/>
      <c r="I85" s="21"/>
      <c r="J85" s="10"/>
      <c r="K85" s="21"/>
      <c r="L85" s="22"/>
      <c r="M85" s="21"/>
    </row>
    <row r="86" spans="1:15" ht="13.5" thickBot="1">
      <c r="A86" s="12"/>
      <c r="C86" s="12" t="s">
        <v>71</v>
      </c>
      <c r="E86" s="39">
        <f>+E84+E73+E67+E62+E58+E54+E49+E45+E40+E33+E22</f>
        <v>24895398</v>
      </c>
      <c r="F86" s="40"/>
      <c r="G86" s="41">
        <f>+G14+G20+G33+G40+G45+G49+G54+G58+G62+G67+G73+G84</f>
        <v>13599349</v>
      </c>
      <c r="H86" s="10"/>
      <c r="I86" s="41">
        <f>ROUND(+I14+I20+I33+I40+I45+I49+I54+I58+I62+I67+I73+I84,0)</f>
        <v>2123767</v>
      </c>
      <c r="J86" s="10"/>
      <c r="K86" s="41">
        <f>+K14+K20+K33+K40+K45+K49+K54+K58+K62+K67+K73+K84</f>
        <v>15723116</v>
      </c>
      <c r="L86" s="22">
        <f>+K86/E86</f>
        <v>0.6315671675544211</v>
      </c>
      <c r="M86" s="39">
        <f>+E86-K86</f>
        <v>9172282</v>
      </c>
      <c r="O86" s="28"/>
    </row>
    <row r="87" ht="13.5" thickTop="1">
      <c r="G87" s="24"/>
    </row>
    <row r="88" spans="5:13" ht="12.75">
      <c r="E88" s="38"/>
      <c r="G88" s="43"/>
      <c r="K88" s="28"/>
      <c r="M88" s="28"/>
    </row>
    <row r="89" spans="7:11" ht="12.75">
      <c r="G89" s="24"/>
      <c r="K89" s="28"/>
    </row>
    <row r="90" spans="5:7" ht="12.75">
      <c r="E90" s="28"/>
      <c r="G90" s="24"/>
    </row>
    <row r="91" ht="12.75">
      <c r="G91" s="24"/>
    </row>
    <row r="92" spans="4:7" ht="12.75" customHeight="1">
      <c r="D92" s="37"/>
      <c r="E92" s="37"/>
      <c r="G92" s="24"/>
    </row>
    <row r="93" spans="5:7" ht="12.75">
      <c r="E93" s="44"/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</sheetData>
  <sheetProtection/>
  <mergeCells count="2">
    <mergeCell ref="A1:M1"/>
    <mergeCell ref="A2:M2"/>
  </mergeCells>
  <printOptions horizontalCentered="1"/>
  <pageMargins left="1" right="1" top="1" bottom="1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Chelsea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mcowhy</dc:creator>
  <cp:keywords/>
  <dc:description/>
  <cp:lastModifiedBy>pat</cp:lastModifiedBy>
  <cp:lastPrinted>2013-02-14T20:06:14Z</cp:lastPrinted>
  <dcterms:created xsi:type="dcterms:W3CDTF">2005-05-06T18:07:48Z</dcterms:created>
  <dcterms:modified xsi:type="dcterms:W3CDTF">2013-02-14T20:08:38Z</dcterms:modified>
  <cp:category/>
  <cp:version/>
  <cp:contentType/>
  <cp:contentStatus/>
</cp:coreProperties>
</file>