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45" windowWidth="11295" windowHeight="6555"/>
  </bookViews>
  <sheets>
    <sheet name="ERI Input Form" sheetId="1" r:id="rId1"/>
  </sheets>
  <definedNames>
    <definedName name="fica">0.0765</definedName>
    <definedName name="FICAMPSERS">1.1981</definedName>
    <definedName name="mpsers">0.1216</definedName>
    <definedName name="NewEE">'ERI Input Form'!$J$18</definedName>
    <definedName name="_xlnm.Print_Area" localSheetId="0">'ERI Input Form'!$A$2:$L$36</definedName>
  </definedNames>
  <calcPr calcId="145621"/>
</workbook>
</file>

<file path=xl/calcChain.xml><?xml version="1.0" encoding="utf-8"?>
<calcChain xmlns="http://schemas.openxmlformats.org/spreadsheetml/2006/main">
  <c r="H4" i="1" l="1"/>
  <c r="B19" i="1" s="1"/>
  <c r="H5" i="1"/>
  <c r="H6" i="1" s="1"/>
  <c r="F4" i="1"/>
  <c r="F5" i="1" s="1"/>
  <c r="C7" i="1"/>
  <c r="C6" i="1"/>
  <c r="B20" i="1"/>
  <c r="C5" i="1"/>
  <c r="C4" i="1"/>
  <c r="G4" i="1" s="1"/>
  <c r="J20" i="1"/>
  <c r="C8" i="1"/>
  <c r="C9" i="1"/>
  <c r="C10" i="1"/>
  <c r="C11" i="1"/>
  <c r="C12" i="1"/>
  <c r="C13" i="1"/>
  <c r="E30" i="1"/>
  <c r="C15" i="1"/>
  <c r="F15" i="1"/>
  <c r="C14" i="1"/>
  <c r="H7" i="1" l="1"/>
  <c r="B21" i="1"/>
  <c r="F6" i="1"/>
  <c r="G5" i="1"/>
  <c r="C20" i="1" s="1"/>
  <c r="I21" i="1"/>
  <c r="I23" i="1"/>
  <c r="I22" i="1"/>
  <c r="I20" i="1"/>
  <c r="C19" i="1"/>
  <c r="K20" i="1" s="1"/>
  <c r="K21" i="1" l="1"/>
  <c r="L21" i="1" s="1"/>
  <c r="D20" i="1"/>
  <c r="F20" i="1" s="1"/>
  <c r="L20" i="1"/>
  <c r="D19" i="1"/>
  <c r="G6" i="1"/>
  <c r="F7" i="1"/>
  <c r="H8" i="1"/>
  <c r="B22" i="1"/>
  <c r="C21" i="1"/>
  <c r="K22" i="1" s="1"/>
  <c r="L22" i="1" s="1"/>
  <c r="B23" i="1" l="1"/>
  <c r="H9" i="1"/>
  <c r="F19" i="1"/>
  <c r="D21" i="1"/>
  <c r="F21" i="1" s="1"/>
  <c r="G7" i="1"/>
  <c r="C22" i="1" s="1"/>
  <c r="F8" i="1"/>
  <c r="K23" i="1" l="1"/>
  <c r="L23" i="1" s="1"/>
  <c r="D22" i="1"/>
  <c r="F22" i="1" s="1"/>
  <c r="F9" i="1"/>
  <c r="G8" i="1"/>
  <c r="B24" i="1"/>
  <c r="H10" i="1"/>
  <c r="F30" i="1"/>
  <c r="D30" i="1"/>
  <c r="C23" i="1"/>
  <c r="D23" i="1" s="1"/>
  <c r="F23" i="1" l="1"/>
  <c r="C24" i="1"/>
  <c r="D24" i="1" s="1"/>
  <c r="B25" i="1"/>
  <c r="H11" i="1"/>
  <c r="G9" i="1"/>
  <c r="F10" i="1"/>
  <c r="F24" i="1" l="1"/>
  <c r="F11" i="1"/>
  <c r="G10" i="1"/>
  <c r="C25" i="1" s="1"/>
  <c r="D25" i="1" s="1"/>
  <c r="B26" i="1"/>
  <c r="H12" i="1"/>
  <c r="F25" i="1" l="1"/>
  <c r="B27" i="1"/>
  <c r="H13" i="1"/>
  <c r="B28" i="1" s="1"/>
  <c r="C26" i="1"/>
  <c r="D26" i="1" s="1"/>
  <c r="F26" i="1" s="1"/>
  <c r="G11" i="1"/>
  <c r="F12" i="1"/>
  <c r="F13" i="1" l="1"/>
  <c r="G13" i="1" s="1"/>
  <c r="G12" i="1"/>
  <c r="C28" i="1"/>
  <c r="D28" i="1" s="1"/>
  <c r="C27" i="1"/>
  <c r="D27" i="1" s="1"/>
  <c r="F27" i="1" s="1"/>
  <c r="F28" i="1" l="1"/>
  <c r="F31" i="1" s="1"/>
  <c r="D31" i="1"/>
</calcChain>
</file>

<file path=xl/sharedStrings.xml><?xml version="1.0" encoding="utf-8"?>
<sst xmlns="http://schemas.openxmlformats.org/spreadsheetml/2006/main" count="49" uniqueCount="33">
  <si>
    <t>Steps</t>
  </si>
  <si>
    <t>Index</t>
  </si>
  <si>
    <t>Projected % Increase</t>
  </si>
  <si>
    <t>New Base</t>
  </si>
  <si>
    <t>New Employee</t>
  </si>
  <si>
    <t>Current Employee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</si>
  <si>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</si>
  <si>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</si>
  <si>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</si>
  <si>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</si>
  <si>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</si>
  <si>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</si>
  <si>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</si>
  <si>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</si>
  <si>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</si>
  <si>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</si>
  <si>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Top Step MA</t>
  </si>
  <si>
    <t>Projections = Salary, FICA, and MPSERS</t>
  </si>
  <si>
    <t>Savings</t>
  </si>
  <si>
    <t>Proposed Incentive</t>
  </si>
  <si>
    <t>Savings with Incentive</t>
  </si>
  <si>
    <t xml:space="preserve">Year 1 </t>
  </si>
  <si>
    <t>Ten Year Total</t>
  </si>
  <si>
    <t>Four Year Total</t>
  </si>
  <si>
    <t>Assumptions:</t>
  </si>
  <si>
    <t>Current Salary 2001-02</t>
  </si>
  <si>
    <t>Salary Grid Comparison Costs - New Employee to Current Employee</t>
  </si>
  <si>
    <t>Cost</t>
  </si>
  <si>
    <t>Net</t>
  </si>
  <si>
    <t>Replace</t>
  </si>
  <si>
    <t>Insert Number of Replacement Employees :</t>
  </si>
  <si>
    <t xml:space="preserve"> # Retirees</t>
  </si>
  <si>
    <t>ERI Cost/Savings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</si>
</sst>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8" formatCode="0.0000"/>
    <numFmt numFmtId="170" formatCode="&quot;$&quot;#,##0.0000"/>
    <numFmt numFmtId="172" formatCode="0.0%"/>
  </numFmts>
  <fonts count="6" x14ac:knownFonts="1">
    <font>
      <sz val="10"/>
      <name val="Arial"/>
    </font>
    <font>
      <sz val="10"/>
      <name val="Arial"/>
    </font>
    <font>
      <b/>
      <i/>
      <sz val="9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2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2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42" fontId="1" fillId="0" borderId="0" xfId="1" applyNumberFormat="1" applyAlignment="1">
      <alignment horizontal="center"/>
    </xf>
    <xf numFmtId="42" fontId="0" fillId="0" borderId="0" xfId="0" applyNumberFormat="1" applyAlignment="1">
      <alignment horizontal="center"/>
    </xf>
    <xf numFmtId="42" fontId="1" fillId="0" borderId="0" xfId="1" applyNumberFormat="1"/>
    <xf numFmtId="164" fontId="0" fillId="0" borderId="0" xfId="0" applyNumberFormat="1"/>
    <xf numFmtId="0" fontId="4" fillId="0" borderId="0" xfId="0" applyFont="1"/>
    <xf numFmtId="42" fontId="0" fillId="0" borderId="0" xfId="0" applyNumberFormat="1"/>
    <xf numFmtId="164" fontId="0" fillId="0" borderId="4" xfId="0" applyNumberFormat="1" applyBorder="1"/>
    <xf numFmtId="0" fontId="0" fillId="0" borderId="4" xfId="0" applyBorder="1"/>
    <xf numFmtId="170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42" fontId="0" fillId="0" borderId="5" xfId="0" applyNumberFormat="1" applyBorder="1"/>
    <xf numFmtId="42" fontId="0" fillId="0" borderId="6" xfId="0" applyNumberFormat="1" applyBorder="1"/>
    <xf numFmtId="0" fontId="0" fillId="0" borderId="6" xfId="0" applyBorder="1"/>
    <xf numFmtId="0" fontId="3" fillId="4" borderId="3" xfId="0" applyFont="1" applyFill="1" applyBorder="1" applyAlignment="1" applyProtection="1">
      <alignment horizontal="center" wrapText="1"/>
      <protection locked="0"/>
    </xf>
    <xf numFmtId="0" fontId="0" fillId="5" borderId="0" xfId="0" applyFill="1" applyAlignment="1" applyProtection="1">
      <alignment horizontal="left"/>
      <protection locked="0"/>
    </xf>
    <xf numFmtId="172" fontId="0" fillId="0" borderId="0" xfId="0" applyNumberFormat="1" applyAlignment="1" applyProtection="1">
      <alignment horizontal="center"/>
      <protection locked="0"/>
    </xf>
    <xf numFmtId="164" fontId="0" fillId="5" borderId="4" xfId="0" applyNumberFormat="1" applyFill="1" applyBorder="1"/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31</xdr:row>
      <xdr:rowOff>123825</xdr:rowOff>
    </xdr:from>
    <xdr:to>
      <xdr:col>5</xdr:col>
      <xdr:colOff>838200</xdr:colOff>
      <xdr:row>35</xdr:row>
      <xdr:rowOff>114300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90625" y="5334000"/>
          <a:ext cx="40957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FICA: 7.65,  MPSERS: 12.16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2% Salary Inc Each year, No change in Step Index.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Each Retiree is replaced with step 1 Teacher.</a:t>
          </a:r>
        </a:p>
      </xdr:txBody>
    </xdr:sp>
    <xdr:clientData/>
  </xdr:twoCellAnchor>
  <xdr:twoCellAnchor>
    <xdr:from>
      <xdr:col>6</xdr:col>
      <xdr:colOff>828675</xdr:colOff>
      <xdr:row>26</xdr:row>
      <xdr:rowOff>142875</xdr:rowOff>
    </xdr:from>
    <xdr:to>
      <xdr:col>11</xdr:col>
      <xdr:colOff>523875</xdr:colOff>
      <xdr:row>33</xdr:row>
      <xdr:rowOff>142875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153150" y="4543425"/>
          <a:ext cx="3619500" cy="1133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Calculates Net Savings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Each of first 4 years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based upon the number of Employees retiring and the number of replacements hired.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Savings cost  remains  constant to reflect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Actual Savings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from the # of reirees taking the ERI.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6"/>
  <sheetViews>
    <sheetView tabSelected="1" zoomScale="75" zoomScaleNormal="75" zoomScaleSheetLayoutView="100" workbookViewId="0">
      <selection activeCell="N18" sqref="N18"/>
    </sheetView>
  </sheetViews>
  <sheetFormatPr defaultRowHeight="12.75" x14ac:dyDescent="0.2"/>
  <cols>
    <col min="1" max="1" width="17.42578125" customWidth="1"/>
    <col min="2" max="2" width="14.28515625" customWidth="1"/>
    <col min="3" max="3" width="12.28515625" customWidth="1"/>
    <col min="4" max="4" width="11.5703125" customWidth="1"/>
    <col min="5" max="5" width="11.140625" customWidth="1"/>
    <col min="6" max="6" width="13.140625" customWidth="1"/>
    <col min="7" max="7" width="12.85546875" customWidth="1"/>
    <col min="8" max="8" width="11.5703125" customWidth="1"/>
    <col min="9" max="9" width="12" customWidth="1"/>
    <col min="10" max="10" width="12.28515625" bestFit="1" customWidth="1"/>
    <col min="11" max="11" width="10.140625" bestFit="1" customWidth="1"/>
    <col min="12" max="12" width="12.28515625" customWidth="1"/>
  </cols>
  <sheetData>
    <row r="1" spans="1:10" ht="16.5" thickBot="1" x14ac:dyDescent="0.3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">
      <c r="A2" s="26" t="s">
        <v>26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26.25" thickBot="1" x14ac:dyDescent="0.25">
      <c r="A3" s="1" t="s">
        <v>0</v>
      </c>
      <c r="B3" s="2" t="s">
        <v>25</v>
      </c>
      <c r="C3" s="3" t="s">
        <v>1</v>
      </c>
      <c r="D3" s="2"/>
      <c r="E3" s="2" t="s">
        <v>2</v>
      </c>
      <c r="F3" s="3" t="s">
        <v>3</v>
      </c>
      <c r="G3" s="2" t="s">
        <v>4</v>
      </c>
      <c r="H3" s="3" t="s">
        <v>5</v>
      </c>
      <c r="I3" s="2"/>
      <c r="J3" s="4"/>
    </row>
    <row r="4" spans="1:10" x14ac:dyDescent="0.2">
      <c r="A4" s="5">
        <v>1</v>
      </c>
      <c r="B4" s="6">
        <v>29329</v>
      </c>
      <c r="C4" s="7">
        <f t="shared" ref="C4:C14" si="0">IF(ISNUMBER(B4),$B4/$B$4, " ")</f>
        <v>1</v>
      </c>
      <c r="D4" s="5" t="s">
        <v>6</v>
      </c>
      <c r="E4" s="24">
        <v>0.02</v>
      </c>
      <c r="F4" s="8">
        <f>IF(ISNUMBER(E4),B4*E4+B4, 0)</f>
        <v>29915.58</v>
      </c>
      <c r="G4" s="9">
        <f>(F4)*C4</f>
        <v>29915.58</v>
      </c>
      <c r="H4" s="10">
        <f>(B15*E4)+B15</f>
        <v>53581.62</v>
      </c>
    </row>
    <row r="5" spans="1:10" x14ac:dyDescent="0.2">
      <c r="A5" s="5">
        <v>2</v>
      </c>
      <c r="B5" s="6">
        <v>33150</v>
      </c>
      <c r="C5" s="7">
        <f t="shared" si="0"/>
        <v>1.1302806096355142</v>
      </c>
      <c r="D5" s="5" t="s">
        <v>7</v>
      </c>
      <c r="E5" s="24">
        <v>0.02</v>
      </c>
      <c r="F5" s="8">
        <f>IF(ISNUMBER(E5),F4*E5+F4)</f>
        <v>30513.891600000003</v>
      </c>
      <c r="G5" s="9">
        <f>(F5*C5)</f>
        <v>34489.26</v>
      </c>
      <c r="H5" s="10">
        <f t="shared" ref="H5:H13" si="1">(H4*E5)+H4</f>
        <v>54653.252400000005</v>
      </c>
      <c r="J5" s="7"/>
    </row>
    <row r="6" spans="1:10" x14ac:dyDescent="0.2">
      <c r="A6" s="5">
        <v>3</v>
      </c>
      <c r="B6" s="6">
        <v>34806</v>
      </c>
      <c r="C6" s="7">
        <f t="shared" si="0"/>
        <v>1.1867434961983021</v>
      </c>
      <c r="D6" s="5" t="s">
        <v>8</v>
      </c>
      <c r="E6" s="24">
        <v>0.02</v>
      </c>
      <c r="F6" s="8">
        <f t="shared" ref="F6:F13" si="2">IF(ISNUMBER(E6),F5*E6+F5)</f>
        <v>31124.169432000002</v>
      </c>
      <c r="G6" s="9">
        <f t="shared" ref="G6:G13" si="3">(F6*C6)</f>
        <v>36936.405648000007</v>
      </c>
      <c r="H6" s="10">
        <f t="shared" si="1"/>
        <v>55746.317448000002</v>
      </c>
      <c r="J6" s="7"/>
    </row>
    <row r="7" spans="1:10" x14ac:dyDescent="0.2">
      <c r="A7" s="5">
        <v>4</v>
      </c>
      <c r="B7" s="6">
        <v>36465</v>
      </c>
      <c r="C7" s="7">
        <f t="shared" si="0"/>
        <v>1.2433086705990657</v>
      </c>
      <c r="D7" s="5" t="s">
        <v>9</v>
      </c>
      <c r="E7" s="24">
        <v>0.02</v>
      </c>
      <c r="F7" s="8">
        <f t="shared" si="2"/>
        <v>31746.652820640003</v>
      </c>
      <c r="G7" s="9">
        <f t="shared" si="3"/>
        <v>39470.888714400004</v>
      </c>
      <c r="H7" s="10">
        <f t="shared" si="1"/>
        <v>56861.24379696</v>
      </c>
      <c r="J7" s="7"/>
    </row>
    <row r="8" spans="1:10" x14ac:dyDescent="0.2">
      <c r="A8" s="5">
        <v>5</v>
      </c>
      <c r="B8" s="6">
        <v>38122</v>
      </c>
      <c r="C8" s="7">
        <f t="shared" si="0"/>
        <v>1.2998056531078455</v>
      </c>
      <c r="D8" s="5" t="s">
        <v>10</v>
      </c>
      <c r="E8" s="24">
        <v>0.02</v>
      </c>
      <c r="F8" s="8">
        <f t="shared" si="2"/>
        <v>32381.585877052803</v>
      </c>
      <c r="G8" s="9">
        <f t="shared" si="3"/>
        <v>42089.768379590401</v>
      </c>
      <c r="H8" s="10">
        <f t="shared" si="1"/>
        <v>57998.468672899202</v>
      </c>
      <c r="J8" s="7"/>
    </row>
    <row r="9" spans="1:10" x14ac:dyDescent="0.2">
      <c r="A9" s="5">
        <v>6</v>
      </c>
      <c r="B9" s="6">
        <v>39779</v>
      </c>
      <c r="C9" s="7">
        <f t="shared" si="0"/>
        <v>1.3563026356166252</v>
      </c>
      <c r="D9" s="5" t="s">
        <v>11</v>
      </c>
      <c r="E9" s="24">
        <v>0.02</v>
      </c>
      <c r="F9" s="8">
        <f t="shared" si="2"/>
        <v>33029.217594593858</v>
      </c>
      <c r="G9" s="9">
        <f t="shared" si="3"/>
        <v>44797.614875902662</v>
      </c>
      <c r="H9" s="10">
        <f t="shared" si="1"/>
        <v>59158.438046357187</v>
      </c>
      <c r="J9" s="7"/>
    </row>
    <row r="10" spans="1:10" x14ac:dyDescent="0.2">
      <c r="A10" s="5">
        <v>7</v>
      </c>
      <c r="B10" s="6">
        <v>41438</v>
      </c>
      <c r="C10" s="7">
        <f t="shared" si="0"/>
        <v>1.412867810017389</v>
      </c>
      <c r="D10" s="5" t="s">
        <v>12</v>
      </c>
      <c r="E10" s="24">
        <v>0.02</v>
      </c>
      <c r="F10" s="8">
        <f t="shared" si="2"/>
        <v>33689.801946485735</v>
      </c>
      <c r="G10" s="9">
        <f t="shared" si="3"/>
        <v>47599.236696050873</v>
      </c>
      <c r="H10" s="10">
        <f t="shared" si="1"/>
        <v>60341.606807284334</v>
      </c>
      <c r="J10" s="7"/>
    </row>
    <row r="11" spans="1:10" x14ac:dyDescent="0.2">
      <c r="A11" s="5">
        <v>8</v>
      </c>
      <c r="B11" s="6">
        <v>44363</v>
      </c>
      <c r="C11" s="7">
        <f t="shared" si="0"/>
        <v>1.5125984520440519</v>
      </c>
      <c r="D11" s="5" t="s">
        <v>13</v>
      </c>
      <c r="E11" s="24">
        <v>0.02</v>
      </c>
      <c r="F11" s="8">
        <f t="shared" si="2"/>
        <v>34363.59798541545</v>
      </c>
      <c r="G11" s="9">
        <f t="shared" si="3"/>
        <v>51978.325119403511</v>
      </c>
      <c r="H11" s="10">
        <f t="shared" si="1"/>
        <v>61548.438943430017</v>
      </c>
      <c r="J11" s="7"/>
    </row>
    <row r="12" spans="1:10" x14ac:dyDescent="0.2">
      <c r="A12" s="5">
        <v>9</v>
      </c>
      <c r="B12" s="6">
        <v>46068</v>
      </c>
      <c r="C12" s="7">
        <f t="shared" si="0"/>
        <v>1.5707320399604487</v>
      </c>
      <c r="D12" s="5" t="s">
        <v>14</v>
      </c>
      <c r="E12" s="24">
        <v>0.02</v>
      </c>
      <c r="F12" s="8">
        <f t="shared" si="2"/>
        <v>35050.869945123763</v>
      </c>
      <c r="G12" s="9">
        <f t="shared" si="3"/>
        <v>55055.524451292629</v>
      </c>
      <c r="H12" s="10">
        <f t="shared" si="1"/>
        <v>62779.407722298616</v>
      </c>
      <c r="J12" s="7"/>
    </row>
    <row r="13" spans="1:10" x14ac:dyDescent="0.2">
      <c r="A13" s="5">
        <v>10</v>
      </c>
      <c r="B13" s="6">
        <v>47775</v>
      </c>
      <c r="C13" s="7">
        <f t="shared" si="0"/>
        <v>1.6289338197688294</v>
      </c>
      <c r="D13" s="5" t="s">
        <v>15</v>
      </c>
      <c r="E13" s="24">
        <v>0.02</v>
      </c>
      <c r="F13" s="8">
        <f t="shared" si="2"/>
        <v>35751.88734402624</v>
      </c>
      <c r="G13" s="9">
        <f t="shared" si="3"/>
        <v>58237.45841524953</v>
      </c>
      <c r="H13" s="10">
        <f t="shared" si="1"/>
        <v>64034.995876744586</v>
      </c>
      <c r="J13" s="7"/>
    </row>
    <row r="14" spans="1:10" x14ac:dyDescent="0.2">
      <c r="B14" s="6"/>
      <c r="C14" s="7" t="str">
        <f t="shared" si="0"/>
        <v xml:space="preserve"> </v>
      </c>
      <c r="E14" s="5"/>
      <c r="F14" s="8"/>
      <c r="G14" s="11"/>
      <c r="H14" s="11"/>
    </row>
    <row r="15" spans="1:10" x14ac:dyDescent="0.2">
      <c r="A15" s="12" t="s">
        <v>16</v>
      </c>
      <c r="B15" s="6">
        <v>52531</v>
      </c>
      <c r="C15" s="7">
        <f>(B15/B4)</f>
        <v>1.791094138906884</v>
      </c>
      <c r="E15" s="24">
        <v>0.02</v>
      </c>
      <c r="F15" s="8">
        <f>IF(ISNUMBER(E15),B15*E15+B15, 0)</f>
        <v>53581.62</v>
      </c>
      <c r="G15" s="11"/>
      <c r="H15" s="11"/>
    </row>
    <row r="16" spans="1:10" ht="13.5" thickBot="1" x14ac:dyDescent="0.25">
      <c r="F16" s="5"/>
      <c r="H16" s="11"/>
    </row>
    <row r="17" spans="1:12" x14ac:dyDescent="0.2">
      <c r="A17" s="26" t="s">
        <v>17</v>
      </c>
      <c r="B17" s="27"/>
      <c r="C17" s="27"/>
      <c r="D17" s="27"/>
      <c r="E17" s="27"/>
      <c r="F17" s="27"/>
      <c r="G17" s="27"/>
      <c r="H17" s="27"/>
      <c r="I17" s="27"/>
      <c r="J17" s="28"/>
    </row>
    <row r="18" spans="1:12" ht="26.25" thickBot="1" x14ac:dyDescent="0.25">
      <c r="A18" s="1"/>
      <c r="B18" s="2" t="s">
        <v>5</v>
      </c>
      <c r="C18" s="2" t="s">
        <v>4</v>
      </c>
      <c r="D18" s="2" t="s">
        <v>18</v>
      </c>
      <c r="E18" s="2" t="s">
        <v>19</v>
      </c>
      <c r="F18" s="2" t="s">
        <v>20</v>
      </c>
      <c r="G18" s="2"/>
      <c r="H18" s="29" t="s">
        <v>30</v>
      </c>
      <c r="I18" s="29"/>
      <c r="J18" s="22">
        <v>0</v>
      </c>
    </row>
    <row r="19" spans="1:12" x14ac:dyDescent="0.2">
      <c r="A19" t="s">
        <v>21</v>
      </c>
      <c r="B19" s="13">
        <f>(H4*FICAMPSERS)</f>
        <v>64196.138921999998</v>
      </c>
      <c r="C19" s="13">
        <f t="shared" ref="C19:C28" si="4">IF(ISNUMBER(B19),G4*FICAMPSERS,"")</f>
        <v>35841.856398000004</v>
      </c>
      <c r="D19" s="13">
        <f t="shared" ref="D19:D28" si="5">(B19-C19)</f>
        <v>28354.282523999995</v>
      </c>
      <c r="E19" s="25">
        <v>25000</v>
      </c>
      <c r="F19" s="19">
        <f t="shared" ref="F19:F28" si="6">(D19-E19)</f>
        <v>3354.2825239999947</v>
      </c>
      <c r="H19" s="17" t="s">
        <v>31</v>
      </c>
      <c r="I19" s="17" t="s">
        <v>18</v>
      </c>
      <c r="J19" s="18" t="s">
        <v>27</v>
      </c>
      <c r="K19" s="17" t="s">
        <v>29</v>
      </c>
      <c r="L19" s="18" t="s">
        <v>28</v>
      </c>
    </row>
    <row r="20" spans="1:12" x14ac:dyDescent="0.2">
      <c r="A20" t="s">
        <v>7</v>
      </c>
      <c r="B20" s="13">
        <f>(H5*FICAMPSERS)</f>
        <v>65480.061700440005</v>
      </c>
      <c r="C20" s="13">
        <f t="shared" si="4"/>
        <v>41321.582406000001</v>
      </c>
      <c r="D20" s="13">
        <f t="shared" si="5"/>
        <v>24158.479294440003</v>
      </c>
      <c r="E20" s="14"/>
      <c r="F20" s="20">
        <f t="shared" si="6"/>
        <v>24158.479294440003</v>
      </c>
      <c r="G20" s="5" t="s">
        <v>6</v>
      </c>
      <c r="H20" s="23">
        <v>12</v>
      </c>
      <c r="I20" s="6">
        <f>($H$20*$B$19)</f>
        <v>770353.66706399992</v>
      </c>
      <c r="J20" s="6">
        <f>(E19*H20)</f>
        <v>300000</v>
      </c>
      <c r="K20" s="6">
        <f>(C19*NewEE)</f>
        <v>0</v>
      </c>
      <c r="L20" s="11">
        <f>I20-(K20+J20)</f>
        <v>470353.66706399992</v>
      </c>
    </row>
    <row r="21" spans="1:12" x14ac:dyDescent="0.2">
      <c r="A21" t="s">
        <v>8</v>
      </c>
      <c r="B21" s="13">
        <f t="shared" ref="B21:B28" si="7">(H6*FICAMPSERS)</f>
        <v>66789.662934448803</v>
      </c>
      <c r="C21" s="13">
        <f t="shared" si="4"/>
        <v>44253.507606868807</v>
      </c>
      <c r="D21" s="13">
        <f t="shared" si="5"/>
        <v>22536.155327579996</v>
      </c>
      <c r="E21" s="14"/>
      <c r="F21" s="20">
        <f t="shared" si="6"/>
        <v>22536.155327579996</v>
      </c>
      <c r="G21" s="5" t="s">
        <v>7</v>
      </c>
      <c r="I21" s="6">
        <f>($H$20*$B$19)</f>
        <v>770353.66706399992</v>
      </c>
      <c r="J21" s="16"/>
      <c r="K21" s="6">
        <f>(C20*NewEE)</f>
        <v>0</v>
      </c>
      <c r="L21" s="11">
        <f>I21-(K21+J21)</f>
        <v>770353.66706399992</v>
      </c>
    </row>
    <row r="22" spans="1:12" x14ac:dyDescent="0.2">
      <c r="A22" t="s">
        <v>9</v>
      </c>
      <c r="B22" s="13">
        <f t="shared" si="7"/>
        <v>68125.456193137768</v>
      </c>
      <c r="C22" s="13">
        <f t="shared" si="4"/>
        <v>47290.071768722642</v>
      </c>
      <c r="D22" s="13">
        <f t="shared" si="5"/>
        <v>20835.384424415126</v>
      </c>
      <c r="E22" s="14"/>
      <c r="F22" s="20">
        <f t="shared" si="6"/>
        <v>20835.384424415126</v>
      </c>
      <c r="G22" s="5" t="s">
        <v>8</v>
      </c>
      <c r="I22" s="6">
        <f>($H$20*$B$19)</f>
        <v>770353.66706399992</v>
      </c>
      <c r="K22" s="6">
        <f>(C21*NewEE)</f>
        <v>0</v>
      </c>
      <c r="L22" s="11">
        <f>I22-(K22+J22)</f>
        <v>770353.66706399992</v>
      </c>
    </row>
    <row r="23" spans="1:12" x14ac:dyDescent="0.2">
      <c r="A23" t="s">
        <v>10</v>
      </c>
      <c r="B23" s="13">
        <f t="shared" si="7"/>
        <v>69487.965317000533</v>
      </c>
      <c r="C23" s="13">
        <f t="shared" si="4"/>
        <v>50427.751495587254</v>
      </c>
      <c r="D23" s="13">
        <f t="shared" si="5"/>
        <v>19060.213821413279</v>
      </c>
      <c r="E23" s="14"/>
      <c r="F23" s="20">
        <f t="shared" si="6"/>
        <v>19060.213821413279</v>
      </c>
      <c r="G23" s="5" t="s">
        <v>9</v>
      </c>
      <c r="I23" s="6">
        <f>($H$20*$B$19)</f>
        <v>770353.66706399992</v>
      </c>
      <c r="K23" s="6">
        <f>(C22*NewEE)</f>
        <v>0</v>
      </c>
      <c r="L23" s="11">
        <f>I23-(K23+J23)</f>
        <v>770353.66706399992</v>
      </c>
    </row>
    <row r="24" spans="1:12" x14ac:dyDescent="0.2">
      <c r="A24" t="s">
        <v>11</v>
      </c>
      <c r="B24" s="13">
        <f t="shared" si="7"/>
        <v>70877.724623340546</v>
      </c>
      <c r="C24" s="13">
        <f t="shared" si="4"/>
        <v>53672.022382818977</v>
      </c>
      <c r="D24" s="13">
        <f t="shared" si="5"/>
        <v>17205.702240521568</v>
      </c>
      <c r="E24" s="14"/>
      <c r="F24" s="20">
        <f t="shared" si="6"/>
        <v>17205.702240521568</v>
      </c>
      <c r="L24" s="11"/>
    </row>
    <row r="25" spans="1:12" x14ac:dyDescent="0.2">
      <c r="A25" t="s">
        <v>12</v>
      </c>
      <c r="B25" s="13">
        <f t="shared" si="7"/>
        <v>72295.279115807352</v>
      </c>
      <c r="C25" s="13">
        <f t="shared" si="4"/>
        <v>57028.645485538545</v>
      </c>
      <c r="D25" s="13">
        <f t="shared" si="5"/>
        <v>15266.633630268807</v>
      </c>
      <c r="E25" s="14"/>
      <c r="F25" s="20">
        <f t="shared" si="6"/>
        <v>15266.633630268807</v>
      </c>
    </row>
    <row r="26" spans="1:12" x14ac:dyDescent="0.2">
      <c r="A26" t="s">
        <v>13</v>
      </c>
      <c r="B26" s="13">
        <f t="shared" si="7"/>
        <v>73741.184698123499</v>
      </c>
      <c r="C26" s="13">
        <f t="shared" si="4"/>
        <v>62275.231325557346</v>
      </c>
      <c r="D26" s="13">
        <f t="shared" si="5"/>
        <v>11465.953372566153</v>
      </c>
      <c r="E26" s="14"/>
      <c r="F26" s="20">
        <f t="shared" si="6"/>
        <v>11465.953372566153</v>
      </c>
    </row>
    <row r="27" spans="1:12" x14ac:dyDescent="0.2">
      <c r="A27" t="s">
        <v>14</v>
      </c>
      <c r="B27" s="13">
        <f t="shared" si="7"/>
        <v>75216.008392085962</v>
      </c>
      <c r="C27" s="13">
        <f t="shared" si="4"/>
        <v>65962.023845093703</v>
      </c>
      <c r="D27" s="13">
        <f t="shared" si="5"/>
        <v>9253.9845469922584</v>
      </c>
      <c r="E27" s="14"/>
      <c r="F27" s="20">
        <f t="shared" si="6"/>
        <v>9253.9845469922584</v>
      </c>
    </row>
    <row r="28" spans="1:12" x14ac:dyDescent="0.2">
      <c r="A28" t="s">
        <v>15</v>
      </c>
      <c r="B28" s="13">
        <f t="shared" si="7"/>
        <v>76720.328559927686</v>
      </c>
      <c r="C28" s="13">
        <f t="shared" si="4"/>
        <v>69774.298927310461</v>
      </c>
      <c r="D28" s="13">
        <f t="shared" si="5"/>
        <v>6946.0296326172247</v>
      </c>
      <c r="E28" s="14"/>
      <c r="F28" s="20">
        <f t="shared" si="6"/>
        <v>6946.0296326172247</v>
      </c>
    </row>
    <row r="29" spans="1:12" x14ac:dyDescent="0.2">
      <c r="E29" s="15"/>
      <c r="F29" s="21"/>
    </row>
    <row r="30" spans="1:12" x14ac:dyDescent="0.2">
      <c r="B30" t="s">
        <v>23</v>
      </c>
      <c r="D30" s="13">
        <f>(D19+D20+D21+D22)</f>
        <v>95884.301570435113</v>
      </c>
      <c r="E30" s="14">
        <f>SUM(E19:E28)</f>
        <v>25000</v>
      </c>
      <c r="F30" s="20">
        <f>(F19+F20+F21+F22)</f>
        <v>70884.301570435113</v>
      </c>
    </row>
    <row r="31" spans="1:12" x14ac:dyDescent="0.2">
      <c r="B31" t="s">
        <v>22</v>
      </c>
      <c r="D31" s="13">
        <f>SUM(D19:D28)</f>
        <v>175082.81881481438</v>
      </c>
      <c r="E31" s="15"/>
      <c r="F31" s="20">
        <f>SUM(F19:F28)</f>
        <v>150082.81881481441</v>
      </c>
    </row>
    <row r="32" spans="1:12" x14ac:dyDescent="0.2">
      <c r="A32" t="s">
        <v>24</v>
      </c>
      <c r="F32" s="21"/>
    </row>
    <row r="33" spans="6:6" x14ac:dyDescent="0.2">
      <c r="F33" s="21"/>
    </row>
    <row r="34" spans="6:6" x14ac:dyDescent="0.2">
      <c r="F34" s="21"/>
    </row>
    <row r="35" spans="6:6" x14ac:dyDescent="0.2">
      <c r="F35" s="21"/>
    </row>
    <row r="36" spans="6:6" x14ac:dyDescent="0.2">
      <c r="F36" s="21"/>
    </row>
  </sheetData>
  <mergeCells count="4">
    <mergeCell ref="A2:J2"/>
    <mergeCell ref="A17:J17"/>
    <mergeCell ref="H18:I18"/>
    <mergeCell ref="A1:J1"/>
  </mergeCells>
  <phoneticPr fontId="0" type="noConversion"/>
  <pageMargins left="0.75" right="0.75" top="1" bottom="1" header="0.5" footer="0.5"/>
  <pageSetup scale="8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ERI Input Form</vt:lpstr>
      <vt:lpstr>NewEE</vt:lpstr>
      <vt:lpstr>'ERI Input Form'!Print_Area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Sabedra</dc:creator>
  <cp:lastModifiedBy>Pat Korloch</cp:lastModifiedBy>
  <cp:lastPrinted>2014-10-13T20:19:17Z</cp:lastPrinted>
  <dcterms:created xsi:type="dcterms:W3CDTF">1999-12-14T00:08:48Z</dcterms:created>
  <dcterms:modified xsi:type="dcterms:W3CDTF">2014-10-13T20:20:10Z</dcterms:modified>
</cp:coreProperties>
</file>