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9375" windowHeight="4980"/>
  </bookViews>
  <sheets>
    <sheet name="Early Retirement Analysis" sheetId="1" r:id="rId1"/>
  </sheets>
  <definedNames>
    <definedName name="_xlnm.Print_Area" localSheetId="0">'Early Retirement Analysis'!$A$1:$G$54</definedName>
  </definedNames>
  <calcPr calcId="145621"/>
</workbook>
</file>

<file path=xl/calcChain.xml><?xml version="1.0" encoding="utf-8"?>
<calcChain xmlns="http://schemas.openxmlformats.org/spreadsheetml/2006/main">
  <c r="E9" i="1" l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C10" i="1"/>
  <c r="E10" i="1"/>
  <c r="H10" i="1" s="1"/>
  <c r="C11" i="1"/>
  <c r="C12" i="1"/>
  <c r="C13" i="1" s="1"/>
  <c r="F13" i="1"/>
  <c r="F14" i="1" s="1"/>
  <c r="G14" i="1" l="1"/>
  <c r="E13" i="1"/>
  <c r="E12" i="1"/>
  <c r="E11" i="1"/>
  <c r="F15" i="1"/>
  <c r="C14" i="1"/>
  <c r="G13" i="1"/>
  <c r="H11" i="1"/>
  <c r="H13" i="1"/>
  <c r="H12" i="1" l="1"/>
  <c r="E14" i="1"/>
  <c r="C15" i="1"/>
  <c r="H14" i="1"/>
  <c r="G15" i="1"/>
  <c r="F16" i="1"/>
  <c r="E15" i="1" l="1"/>
  <c r="C16" i="1"/>
  <c r="G16" i="1"/>
  <c r="F17" i="1"/>
  <c r="H15" i="1"/>
  <c r="G17" i="1" l="1"/>
  <c r="F18" i="1"/>
  <c r="E16" i="1"/>
  <c r="H16" i="1" s="1"/>
  <c r="C17" i="1"/>
  <c r="E17" i="1" l="1"/>
  <c r="C18" i="1"/>
  <c r="G18" i="1"/>
  <c r="F19" i="1"/>
  <c r="H17" i="1"/>
  <c r="G19" i="1" l="1"/>
  <c r="F20" i="1"/>
  <c r="E18" i="1"/>
  <c r="C19" i="1"/>
  <c r="H18" i="1"/>
  <c r="E19" i="1" l="1"/>
  <c r="C20" i="1"/>
  <c r="G20" i="1"/>
  <c r="F21" i="1"/>
  <c r="H19" i="1"/>
  <c r="G21" i="1" l="1"/>
  <c r="F22" i="1"/>
  <c r="E20" i="1"/>
  <c r="C21" i="1"/>
  <c r="E21" i="1" l="1"/>
  <c r="C22" i="1"/>
  <c r="G22" i="1"/>
  <c r="F23" i="1"/>
  <c r="H21" i="1"/>
  <c r="H20" i="1"/>
  <c r="G23" i="1" l="1"/>
  <c r="F24" i="1"/>
  <c r="E22" i="1"/>
  <c r="C23" i="1"/>
  <c r="H22" i="1" l="1"/>
  <c r="E23" i="1"/>
  <c r="H23" i="1" s="1"/>
  <c r="C24" i="1"/>
  <c r="G24" i="1"/>
  <c r="F25" i="1"/>
  <c r="G25" i="1" l="1"/>
  <c r="F26" i="1"/>
  <c r="E24" i="1"/>
  <c r="H24" i="1" s="1"/>
  <c r="C25" i="1"/>
  <c r="E25" i="1" l="1"/>
  <c r="H25" i="1" s="1"/>
  <c r="C26" i="1"/>
  <c r="G26" i="1"/>
  <c r="F27" i="1"/>
  <c r="G27" i="1" l="1"/>
  <c r="F28" i="1"/>
  <c r="E26" i="1"/>
  <c r="H26" i="1" s="1"/>
  <c r="C27" i="1"/>
  <c r="E27" i="1" l="1"/>
  <c r="H27" i="1" s="1"/>
  <c r="C28" i="1"/>
  <c r="G28" i="1"/>
  <c r="F29" i="1"/>
  <c r="G29" i="1" l="1"/>
  <c r="F30" i="1"/>
  <c r="E28" i="1"/>
  <c r="H28" i="1" s="1"/>
  <c r="C29" i="1"/>
  <c r="E29" i="1" l="1"/>
  <c r="H29" i="1" s="1"/>
  <c r="C30" i="1"/>
  <c r="G30" i="1"/>
  <c r="F31" i="1"/>
  <c r="G31" i="1" l="1"/>
  <c r="F32" i="1"/>
  <c r="E30" i="1"/>
  <c r="H30" i="1" s="1"/>
  <c r="C31" i="1"/>
  <c r="E31" i="1" l="1"/>
  <c r="H31" i="1" s="1"/>
  <c r="C32" i="1"/>
  <c r="G32" i="1"/>
  <c r="F33" i="1"/>
  <c r="G33" i="1" l="1"/>
  <c r="F34" i="1"/>
  <c r="E32" i="1"/>
  <c r="H32" i="1" s="1"/>
  <c r="C33" i="1"/>
  <c r="E33" i="1" l="1"/>
  <c r="H33" i="1" s="1"/>
  <c r="C34" i="1"/>
  <c r="G34" i="1"/>
  <c r="F35" i="1"/>
  <c r="G35" i="1" l="1"/>
  <c r="F36" i="1"/>
  <c r="E34" i="1"/>
  <c r="H34" i="1" s="1"/>
  <c r="C35" i="1"/>
  <c r="E35" i="1" l="1"/>
  <c r="H35" i="1" s="1"/>
  <c r="C36" i="1"/>
  <c r="G36" i="1"/>
  <c r="F37" i="1"/>
  <c r="G37" i="1" l="1"/>
  <c r="F38" i="1"/>
  <c r="G38" i="1" s="1"/>
  <c r="G41" i="1" s="1"/>
  <c r="E36" i="1"/>
  <c r="H36" i="1" s="1"/>
  <c r="C37" i="1"/>
  <c r="E37" i="1" l="1"/>
  <c r="H37" i="1" s="1"/>
  <c r="C38" i="1"/>
  <c r="E38" i="1" s="1"/>
  <c r="H38" i="1" l="1"/>
  <c r="E41" i="1"/>
  <c r="H41" i="1" s="1"/>
</calcChain>
</file>

<file path=xl/sharedStrings.xml><?xml version="1.0" encoding="utf-8"?>
<sst xmlns="http://schemas.openxmlformats.org/spreadsheetml/2006/main" count="48" uniqueCount="33">
  <si>
    <t>EARLY RETIREMENT ANALYSIS</t>
  </si>
  <si>
    <t>NET</t>
  </si>
  <si>
    <t>GAIN</t>
  </si>
  <si>
    <t>DISTRICT</t>
  </si>
  <si>
    <t xml:space="preserve">RETIRED </t>
  </si>
  <si>
    <t>NEW</t>
  </si>
  <si>
    <t>RETIREMENT</t>
  </si>
  <si>
    <t>WITH</t>
  </si>
  <si>
    <t>WITHOUT</t>
  </si>
  <si>
    <t>TEACHER</t>
  </si>
  <si>
    <t>INCENTIVE</t>
  </si>
  <si>
    <t>EARLY</t>
  </si>
  <si>
    <t>OR</t>
  </si>
  <si>
    <t>YEAR</t>
  </si>
  <si>
    <t>(NOTE 1)</t>
  </si>
  <si>
    <t>(NOTE 2)</t>
  </si>
  <si>
    <t>(NOTE 3)</t>
  </si>
  <si>
    <t>(NOTE 4)</t>
  </si>
  <si>
    <t>(LOSS)</t>
  </si>
  <si>
    <t>------</t>
  </si>
  <si>
    <t>----------</t>
  </si>
  <si>
    <t>-------</t>
  </si>
  <si>
    <t>---------</t>
  </si>
  <si>
    <t>TOTAL GAIN</t>
  </si>
  <si>
    <t>NOTES</t>
  </si>
  <si>
    <t>NOTE 1:  MA 30; STEP 10; 3% YEARLY INCREASE</t>
  </si>
  <si>
    <t>NOTE 2:  BA; STEP 1; 3% YEARLY INCREASE; 2% YEARLY STEP INCREASE;</t>
  </si>
  <si>
    <t xml:space="preserve">               YEAR 4 BA+20;  YEAR 8 MA</t>
  </si>
  <si>
    <t>NOTE 3:  $10,000 ONE TIME INCENTIVE</t>
  </si>
  <si>
    <t>NOTE 4:  NEW TEACHER HIRED AFTER OLD TEACHER RETIRES THROUGH NORMAL</t>
  </si>
  <si>
    <t xml:space="preserve">               ATTRITION;  STARTS AT BA STEP 1;  SAME INCREASES AS NOTE 2;</t>
  </si>
  <si>
    <t xml:space="preserve">               YEAR NINE BA+10; YEAR 12 MA</t>
  </si>
  <si>
    <t>LONG TERM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</si>
</sst>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Arial MT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37" fontId="0" fillId="0" borderId="0"/>
  </cellStyleXfs>
  <cellXfs count="6">
    <xf numFmtId="37" fontId="0" fillId="0" borderId="0" xfId="0"/>
    <xf numFmtId="37" fontId="1" fillId="0" borderId="0" xfId="0" applyFont="1"/>
    <xf numFmtId="37" fontId="2" fillId="0" borderId="0" xfId="0" applyFont="1"/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54"/>
  <sheetViews>
    <sheetView tabSelected="1" defaultGridColor="0" colorId="22" zoomScale="87" workbookViewId="0">
      <selection activeCell="G12" sqref="G12"/>
    </sheetView>
  </sheetViews>
  <sheetFormatPr defaultColWidth="12.77734375" defaultRowHeight="15"/>
  <cols>
    <col min="1" max="1" width="5.5546875" style="1" customWidth="1"/>
    <col min="2" max="3" width="7.109375" style="1" bestFit="1" customWidth="1"/>
    <col min="4" max="5" width="9.44140625" style="1" bestFit="1" customWidth="1"/>
    <col min="6" max="6" width="7.109375" style="1" bestFit="1" customWidth="1"/>
    <col min="7" max="7" width="9.44140625" style="1" bestFit="1" customWidth="1"/>
    <col min="8" max="8" width="6.77734375" style="1" bestFit="1" customWidth="1"/>
    <col min="9" max="16384" width="12.77734375" style="1"/>
  </cols>
  <sheetData>
    <row r="1" spans="1:8" ht="15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15.75" customHeight="1">
      <c r="A2" s="5" t="s">
        <v>32</v>
      </c>
      <c r="B2" s="5"/>
      <c r="C2" s="5"/>
      <c r="D2" s="5"/>
      <c r="E2" s="5"/>
      <c r="F2" s="5"/>
      <c r="G2" s="5"/>
      <c r="H2" s="5"/>
    </row>
    <row r="3" spans="1:8" s="2" customFormat="1">
      <c r="H3" s="3" t="s">
        <v>1</v>
      </c>
    </row>
    <row r="4" spans="1:8" s="2" customFormat="1">
      <c r="E4" s="3" t="s">
        <v>2</v>
      </c>
      <c r="G4" s="3" t="s">
        <v>2</v>
      </c>
      <c r="H4" s="3" t="s">
        <v>3</v>
      </c>
    </row>
    <row r="5" spans="1:8" s="2" customFormat="1">
      <c r="B5" s="3" t="s">
        <v>4</v>
      </c>
      <c r="C5" s="3" t="s">
        <v>5</v>
      </c>
      <c r="D5" s="3" t="s">
        <v>6</v>
      </c>
      <c r="E5" s="3" t="s">
        <v>7</v>
      </c>
      <c r="F5" s="3" t="s">
        <v>5</v>
      </c>
      <c r="G5" s="3" t="s">
        <v>8</v>
      </c>
      <c r="H5" s="3" t="s">
        <v>2</v>
      </c>
    </row>
    <row r="6" spans="1:8" s="2" customFormat="1">
      <c r="B6" s="3" t="s">
        <v>9</v>
      </c>
      <c r="C6" s="3" t="s">
        <v>9</v>
      </c>
      <c r="D6" s="3" t="s">
        <v>10</v>
      </c>
      <c r="E6" s="3" t="s">
        <v>11</v>
      </c>
      <c r="F6" s="3" t="s">
        <v>9</v>
      </c>
      <c r="G6" s="3" t="s">
        <v>11</v>
      </c>
      <c r="H6" s="3" t="s">
        <v>12</v>
      </c>
    </row>
    <row r="7" spans="1:8" s="2" customFormat="1">
      <c r="A7" s="3" t="s">
        <v>13</v>
      </c>
      <c r="B7" s="3" t="s">
        <v>14</v>
      </c>
      <c r="C7" s="3" t="s">
        <v>15</v>
      </c>
      <c r="D7" s="3" t="s">
        <v>16</v>
      </c>
      <c r="E7" s="3" t="s">
        <v>6</v>
      </c>
      <c r="F7" s="3" t="s">
        <v>17</v>
      </c>
      <c r="G7" s="3" t="s">
        <v>6</v>
      </c>
      <c r="H7" s="3" t="s">
        <v>18</v>
      </c>
    </row>
    <row r="8" spans="1:8" s="2" customFormat="1">
      <c r="A8" s="3" t="s">
        <v>19</v>
      </c>
      <c r="B8" s="3" t="s">
        <v>20</v>
      </c>
      <c r="C8" s="3" t="s">
        <v>20</v>
      </c>
      <c r="D8" s="3" t="s">
        <v>20</v>
      </c>
      <c r="E8" s="3" t="s">
        <v>21</v>
      </c>
      <c r="F8" s="3" t="s">
        <v>20</v>
      </c>
      <c r="G8" s="3" t="s">
        <v>21</v>
      </c>
      <c r="H8" s="3" t="s">
        <v>21</v>
      </c>
    </row>
    <row r="9" spans="1:8">
      <c r="A9" s="1">
        <v>1</v>
      </c>
      <c r="B9" s="4">
        <v>57000</v>
      </c>
      <c r="C9" s="4">
        <v>30000</v>
      </c>
      <c r="D9" s="4">
        <v>10000</v>
      </c>
      <c r="E9" s="4">
        <f t="shared" ref="E9:E38" si="0">B9-(C9+D9)</f>
        <v>17000</v>
      </c>
      <c r="F9" s="4">
        <v>0</v>
      </c>
      <c r="G9" s="4">
        <v>0</v>
      </c>
      <c r="H9" s="4"/>
    </row>
    <row r="10" spans="1:8">
      <c r="A10" s="1">
        <v>2</v>
      </c>
      <c r="B10" s="4">
        <f t="shared" ref="B10:B38" si="1">B9*1.03</f>
        <v>58710</v>
      </c>
      <c r="C10" s="4">
        <f>C9*1.05</f>
        <v>31500</v>
      </c>
      <c r="E10" s="4">
        <f t="shared" si="0"/>
        <v>27210</v>
      </c>
      <c r="F10" s="4">
        <v>0</v>
      </c>
      <c r="G10" s="4">
        <v>0</v>
      </c>
      <c r="H10" s="4">
        <f>(SUM($E$9:E10))-(SUM($G$9:G10))</f>
        <v>44210</v>
      </c>
    </row>
    <row r="11" spans="1:8">
      <c r="A11" s="1">
        <v>3</v>
      </c>
      <c r="B11" s="4">
        <f t="shared" si="1"/>
        <v>60471.3</v>
      </c>
      <c r="C11" s="4">
        <f>C10*1.05</f>
        <v>33075</v>
      </c>
      <c r="E11" s="4">
        <f t="shared" si="0"/>
        <v>27396.300000000003</v>
      </c>
      <c r="F11" s="4">
        <v>0</v>
      </c>
      <c r="G11" s="4">
        <v>0</v>
      </c>
      <c r="H11" s="4">
        <f>(SUM($E$9:E11))-(SUM($G$9:G11))</f>
        <v>71606.3</v>
      </c>
    </row>
    <row r="12" spans="1:8">
      <c r="A12" s="1">
        <v>4</v>
      </c>
      <c r="B12" s="4">
        <f t="shared" si="1"/>
        <v>62285.439000000006</v>
      </c>
      <c r="C12" s="4">
        <f>C11*1.08</f>
        <v>35721</v>
      </c>
      <c r="E12" s="4">
        <f t="shared" si="0"/>
        <v>26564.439000000006</v>
      </c>
      <c r="F12" s="4">
        <v>0</v>
      </c>
      <c r="G12" s="4">
        <v>0</v>
      </c>
      <c r="H12" s="4">
        <f>(SUM($E$9:E12))-(SUM($G$9:G12))</f>
        <v>98170.739000000001</v>
      </c>
    </row>
    <row r="13" spans="1:8">
      <c r="A13" s="1">
        <v>5</v>
      </c>
      <c r="B13" s="4">
        <f t="shared" si="1"/>
        <v>64154.002170000007</v>
      </c>
      <c r="C13" s="4">
        <f>C12*1.05</f>
        <v>37507.050000000003</v>
      </c>
      <c r="E13" s="4">
        <f t="shared" si="0"/>
        <v>26646.952170000004</v>
      </c>
      <c r="F13" s="4">
        <f>30000*1.12</f>
        <v>33600</v>
      </c>
      <c r="G13" s="4">
        <f t="shared" ref="G13:G38" si="2">B13-F13</f>
        <v>30554.002170000007</v>
      </c>
      <c r="H13" s="4">
        <f>(SUM($E$9:E13))-(SUM($G$9:G13))</f>
        <v>94263.688999999998</v>
      </c>
    </row>
    <row r="14" spans="1:8">
      <c r="A14" s="1">
        <v>6</v>
      </c>
      <c r="B14" s="4">
        <f t="shared" si="1"/>
        <v>66078.622235100003</v>
      </c>
      <c r="C14" s="4">
        <f>C13*1.05</f>
        <v>39382.402500000004</v>
      </c>
      <c r="E14" s="4">
        <f t="shared" si="0"/>
        <v>26696.2197351</v>
      </c>
      <c r="F14" s="4">
        <f>F13*1.05</f>
        <v>35280</v>
      </c>
      <c r="G14" s="4">
        <f t="shared" si="2"/>
        <v>30798.622235100003</v>
      </c>
      <c r="H14" s="4">
        <f>(SUM($E$9:E14))-(SUM($G$9:G14))</f>
        <v>90161.286499999987</v>
      </c>
    </row>
    <row r="15" spans="1:8">
      <c r="A15" s="1">
        <v>7</v>
      </c>
      <c r="B15" s="4">
        <f t="shared" si="1"/>
        <v>68060.980902153009</v>
      </c>
      <c r="C15" s="4">
        <f>C14*1.05</f>
        <v>41351.522625000005</v>
      </c>
      <c r="E15" s="4">
        <f t="shared" si="0"/>
        <v>26709.458277153004</v>
      </c>
      <c r="F15" s="4">
        <f>F14*1.05</f>
        <v>37044</v>
      </c>
      <c r="G15" s="4">
        <f t="shared" si="2"/>
        <v>31016.980902153009</v>
      </c>
      <c r="H15" s="4">
        <f>(SUM($E$9:E15))-(SUM($G$9:G15))</f>
        <v>85853.763874999975</v>
      </c>
    </row>
    <row r="16" spans="1:8">
      <c r="A16" s="1">
        <v>8</v>
      </c>
      <c r="B16" s="4">
        <f t="shared" si="1"/>
        <v>70102.810329217595</v>
      </c>
      <c r="C16" s="4">
        <f>C15*1.08</f>
        <v>44659.644435000009</v>
      </c>
      <c r="E16" s="4">
        <f t="shared" si="0"/>
        <v>25443.165894217585</v>
      </c>
      <c r="F16" s="4">
        <f>F15*1.05</f>
        <v>38896.200000000004</v>
      </c>
      <c r="G16" s="4">
        <f t="shared" si="2"/>
        <v>31206.61032921759</v>
      </c>
      <c r="H16" s="4">
        <f>(SUM($E$9:E16))-(SUM($G$9:G16))</f>
        <v>80090.319439999963</v>
      </c>
    </row>
    <row r="17" spans="1:8">
      <c r="A17" s="1">
        <v>9</v>
      </c>
      <c r="B17" s="4">
        <f t="shared" si="1"/>
        <v>72205.894639094127</v>
      </c>
      <c r="C17" s="4">
        <f t="shared" ref="C17:C38" si="3">C16*1.05</f>
        <v>46892.626656750013</v>
      </c>
      <c r="E17" s="4">
        <f t="shared" si="0"/>
        <v>25313.267982344114</v>
      </c>
      <c r="F17" s="4">
        <f>F16*1.08</f>
        <v>42007.896000000008</v>
      </c>
      <c r="G17" s="4">
        <f t="shared" si="2"/>
        <v>30197.998639094119</v>
      </c>
      <c r="H17" s="4">
        <f>(SUM($E$9:E17))-(SUM($G$9:G17))</f>
        <v>75205.588783249957</v>
      </c>
    </row>
    <row r="18" spans="1:8">
      <c r="A18" s="1">
        <v>10</v>
      </c>
      <c r="B18" s="4">
        <f t="shared" si="1"/>
        <v>74372.071478266953</v>
      </c>
      <c r="C18" s="4">
        <f t="shared" si="3"/>
        <v>49237.257989587517</v>
      </c>
      <c r="E18" s="4">
        <f t="shared" si="0"/>
        <v>25134.813488679436</v>
      </c>
      <c r="F18" s="4">
        <f>F17*1.05</f>
        <v>44108.29080000001</v>
      </c>
      <c r="G18" s="4">
        <f t="shared" si="2"/>
        <v>30263.780678266943</v>
      </c>
      <c r="H18" s="4">
        <f>(SUM($E$9:E18))-(SUM($G$9:G18))</f>
        <v>70076.62159366245</v>
      </c>
    </row>
    <row r="19" spans="1:8">
      <c r="A19" s="1">
        <v>11</v>
      </c>
      <c r="B19" s="4">
        <f t="shared" si="1"/>
        <v>76603.233622614964</v>
      </c>
      <c r="C19" s="4">
        <f t="shared" si="3"/>
        <v>51699.120889066893</v>
      </c>
      <c r="E19" s="4">
        <f t="shared" si="0"/>
        <v>24904.112733548071</v>
      </c>
      <c r="F19" s="4">
        <f>F18*1.05</f>
        <v>46313.705340000015</v>
      </c>
      <c r="G19" s="4">
        <f t="shared" si="2"/>
        <v>30289.528282614949</v>
      </c>
      <c r="H19" s="4">
        <f>(SUM($E$9:E19))-(SUM($G$9:G19))</f>
        <v>64691.206044595601</v>
      </c>
    </row>
    <row r="20" spans="1:8">
      <c r="A20" s="1">
        <v>12</v>
      </c>
      <c r="B20" s="4">
        <f t="shared" si="1"/>
        <v>78901.330631293415</v>
      </c>
      <c r="C20" s="4">
        <f t="shared" si="3"/>
        <v>54284.076933520242</v>
      </c>
      <c r="E20" s="4">
        <f t="shared" si="0"/>
        <v>24617.253697773172</v>
      </c>
      <c r="F20" s="4">
        <f>F19*1.08</f>
        <v>50018.801767200021</v>
      </c>
      <c r="G20" s="4">
        <f t="shared" si="2"/>
        <v>28882.528864093394</v>
      </c>
      <c r="H20" s="4">
        <f>(SUM($E$9:E20))-(SUM($G$9:G20))</f>
        <v>60425.930878275365</v>
      </c>
    </row>
    <row r="21" spans="1:8">
      <c r="A21" s="1">
        <v>13</v>
      </c>
      <c r="B21" s="4">
        <f t="shared" si="1"/>
        <v>81268.370550232226</v>
      </c>
      <c r="C21" s="4">
        <f t="shared" si="3"/>
        <v>56998.280780196255</v>
      </c>
      <c r="E21" s="4">
        <f t="shared" si="0"/>
        <v>24270.089770035971</v>
      </c>
      <c r="F21" s="4">
        <f t="shared" ref="F21:F38" si="4">F20*1.05</f>
        <v>52519.741855560023</v>
      </c>
      <c r="G21" s="4">
        <f t="shared" si="2"/>
        <v>28748.628694672203</v>
      </c>
      <c r="H21" s="4">
        <f>(SUM($E$9:E21))-(SUM($G$9:G21))</f>
        <v>55947.391953639162</v>
      </c>
    </row>
    <row r="22" spans="1:8">
      <c r="A22" s="1">
        <v>14</v>
      </c>
      <c r="B22" s="4">
        <f t="shared" si="1"/>
        <v>83706.421666739188</v>
      </c>
      <c r="C22" s="4">
        <f t="shared" si="3"/>
        <v>59848.194819206074</v>
      </c>
      <c r="E22" s="4">
        <f t="shared" si="0"/>
        <v>23858.226847533115</v>
      </c>
      <c r="F22" s="4">
        <f t="shared" si="4"/>
        <v>55145.72894833803</v>
      </c>
      <c r="G22" s="4">
        <f t="shared" si="2"/>
        <v>28560.692718401158</v>
      </c>
      <c r="H22" s="4">
        <f>(SUM($E$9:E22))-(SUM($G$9:G22))</f>
        <v>51244.926082771155</v>
      </c>
    </row>
    <row r="23" spans="1:8">
      <c r="A23" s="1">
        <v>15</v>
      </c>
      <c r="B23" s="4">
        <f t="shared" si="1"/>
        <v>86217.614316741368</v>
      </c>
      <c r="C23" s="4">
        <f t="shared" si="3"/>
        <v>62840.604560166379</v>
      </c>
      <c r="E23" s="4">
        <f t="shared" si="0"/>
        <v>23377.009756574989</v>
      </c>
      <c r="F23" s="4">
        <f t="shared" si="4"/>
        <v>57903.015395754934</v>
      </c>
      <c r="G23" s="4">
        <f t="shared" si="2"/>
        <v>28314.598920986435</v>
      </c>
      <c r="H23" s="4">
        <f>(SUM($E$9:E23))-(SUM($G$9:G23))</f>
        <v>46307.336918359739</v>
      </c>
    </row>
    <row r="24" spans="1:8">
      <c r="A24" s="1">
        <v>16</v>
      </c>
      <c r="B24" s="4">
        <f t="shared" si="1"/>
        <v>88804.142746243611</v>
      </c>
      <c r="C24" s="4">
        <f t="shared" si="3"/>
        <v>65982.634788174706</v>
      </c>
      <c r="E24" s="4">
        <f t="shared" si="0"/>
        <v>22821.507958068905</v>
      </c>
      <c r="F24" s="4">
        <f t="shared" si="4"/>
        <v>60798.16616554268</v>
      </c>
      <c r="G24" s="4">
        <f t="shared" si="2"/>
        <v>28005.976580700932</v>
      </c>
      <c r="H24" s="4">
        <f>(SUM($E$9:E24))-(SUM($G$9:G24))</f>
        <v>41122.868295727705</v>
      </c>
    </row>
    <row r="25" spans="1:8">
      <c r="A25" s="1">
        <v>17</v>
      </c>
      <c r="B25" s="4">
        <f t="shared" si="1"/>
        <v>91468.267028630915</v>
      </c>
      <c r="C25" s="4">
        <f t="shared" si="3"/>
        <v>69281.766527583444</v>
      </c>
      <c r="E25" s="4">
        <f t="shared" si="0"/>
        <v>22186.500501047471</v>
      </c>
      <c r="F25" s="4">
        <f t="shared" si="4"/>
        <v>63838.074473819819</v>
      </c>
      <c r="G25" s="4">
        <f t="shared" si="2"/>
        <v>27630.192554811096</v>
      </c>
      <c r="H25" s="4">
        <f>(SUM($E$9:E25))-(SUM($G$9:G25))</f>
        <v>35679.176241964102</v>
      </c>
    </row>
    <row r="26" spans="1:8">
      <c r="A26" s="1">
        <v>18</v>
      </c>
      <c r="B26" s="4">
        <f t="shared" si="1"/>
        <v>94212.31503948984</v>
      </c>
      <c r="C26" s="4">
        <f t="shared" si="3"/>
        <v>72745.854853962621</v>
      </c>
      <c r="E26" s="4">
        <f t="shared" si="0"/>
        <v>21466.460185527219</v>
      </c>
      <c r="F26" s="4">
        <f t="shared" si="4"/>
        <v>67029.97819751082</v>
      </c>
      <c r="G26" s="4">
        <f t="shared" si="2"/>
        <v>27182.33684197902</v>
      </c>
      <c r="H26" s="4">
        <f>(SUM($E$9:E26))-(SUM($G$9:G26))</f>
        <v>29963.299585512315</v>
      </c>
    </row>
    <row r="27" spans="1:8">
      <c r="A27" s="1">
        <v>19</v>
      </c>
      <c r="B27" s="4">
        <f t="shared" si="1"/>
        <v>97038.684490674539</v>
      </c>
      <c r="C27" s="4">
        <f t="shared" si="3"/>
        <v>76383.147596660754</v>
      </c>
      <c r="E27" s="4">
        <f t="shared" si="0"/>
        <v>20655.536894013785</v>
      </c>
      <c r="F27" s="4">
        <f t="shared" si="4"/>
        <v>70381.477107386367</v>
      </c>
      <c r="G27" s="4">
        <f t="shared" si="2"/>
        <v>26657.207383288172</v>
      </c>
      <c r="H27" s="4">
        <f>(SUM($E$9:E27))-(SUM($G$9:G27))</f>
        <v>23961.629096237943</v>
      </c>
    </row>
    <row r="28" spans="1:8">
      <c r="A28" s="1">
        <v>20</v>
      </c>
      <c r="B28" s="4">
        <f t="shared" si="1"/>
        <v>99949.845025394781</v>
      </c>
      <c r="C28" s="4">
        <f t="shared" si="3"/>
        <v>80202.30497649379</v>
      </c>
      <c r="E28" s="4">
        <f t="shared" si="0"/>
        <v>19747.540048900992</v>
      </c>
      <c r="F28" s="4">
        <f t="shared" si="4"/>
        <v>73900.550962755689</v>
      </c>
      <c r="G28" s="4">
        <f t="shared" si="2"/>
        <v>26049.294062639092</v>
      </c>
      <c r="H28" s="4">
        <f>(SUM($E$9:E28))-(SUM($G$9:G28))</f>
        <v>17659.875082499813</v>
      </c>
    </row>
    <row r="29" spans="1:8">
      <c r="A29" s="1">
        <v>21</v>
      </c>
      <c r="B29" s="4">
        <f t="shared" si="1"/>
        <v>102948.34037615663</v>
      </c>
      <c r="C29" s="4">
        <f t="shared" si="3"/>
        <v>84212.420225318478</v>
      </c>
      <c r="E29" s="4">
        <f t="shared" si="0"/>
        <v>18735.920150838152</v>
      </c>
      <c r="F29" s="4">
        <f t="shared" si="4"/>
        <v>77595.57851089348</v>
      </c>
      <c r="G29" s="4">
        <f t="shared" si="2"/>
        <v>25352.76186526315</v>
      </c>
      <c r="H29" s="4">
        <f>(SUM($E$9:E29))-(SUM($G$9:G29))</f>
        <v>11043.033368074801</v>
      </c>
    </row>
    <row r="30" spans="1:8">
      <c r="A30" s="1">
        <v>22</v>
      </c>
      <c r="B30" s="4">
        <f t="shared" si="1"/>
        <v>106036.79058744133</v>
      </c>
      <c r="C30" s="4">
        <f t="shared" si="3"/>
        <v>88423.041236584409</v>
      </c>
      <c r="E30" s="4">
        <f t="shared" si="0"/>
        <v>17613.749350856917</v>
      </c>
      <c r="F30" s="4">
        <f t="shared" si="4"/>
        <v>81475.357436438164</v>
      </c>
      <c r="G30" s="4">
        <f t="shared" si="2"/>
        <v>24561.433151003162</v>
      </c>
      <c r="H30" s="4">
        <f>(SUM($E$9:E30))-(SUM($G$9:G30))</f>
        <v>4095.3495679285843</v>
      </c>
    </row>
    <row r="31" spans="1:8">
      <c r="A31" s="1">
        <v>23</v>
      </c>
      <c r="B31" s="4">
        <f t="shared" si="1"/>
        <v>109217.89430506458</v>
      </c>
      <c r="C31" s="4">
        <f t="shared" si="3"/>
        <v>92844.193298413637</v>
      </c>
      <c r="E31" s="4">
        <f t="shared" si="0"/>
        <v>16373.701006650939</v>
      </c>
      <c r="F31" s="4">
        <f t="shared" si="4"/>
        <v>85549.125308260074</v>
      </c>
      <c r="G31" s="4">
        <f t="shared" si="2"/>
        <v>23668.768996804502</v>
      </c>
      <c r="H31" s="4">
        <f>(SUM($E$9:E31))-(SUM($G$9:G31))</f>
        <v>-3199.718422224978</v>
      </c>
    </row>
    <row r="32" spans="1:8">
      <c r="A32" s="1">
        <v>24</v>
      </c>
      <c r="B32" s="4">
        <f t="shared" si="1"/>
        <v>112494.43113421652</v>
      </c>
      <c r="C32" s="4">
        <f t="shared" si="3"/>
        <v>97486.402963334316</v>
      </c>
      <c r="E32" s="4">
        <f t="shared" si="0"/>
        <v>15008.0281708822</v>
      </c>
      <c r="F32" s="4">
        <f t="shared" si="4"/>
        <v>89826.581573673087</v>
      </c>
      <c r="G32" s="4">
        <f t="shared" si="2"/>
        <v>22667.849560543429</v>
      </c>
      <c r="H32" s="4">
        <f>(SUM($E$9:E32))-(SUM($G$9:G32))</f>
        <v>-10859.539811886265</v>
      </c>
    </row>
    <row r="33" spans="1:8">
      <c r="A33" s="1">
        <v>25</v>
      </c>
      <c r="B33" s="4">
        <f t="shared" si="1"/>
        <v>115869.26406824302</v>
      </c>
      <c r="C33" s="4">
        <f t="shared" si="3"/>
        <v>102360.72311150104</v>
      </c>
      <c r="E33" s="4">
        <f t="shared" si="0"/>
        <v>13508.540956741985</v>
      </c>
      <c r="F33" s="4">
        <f t="shared" si="4"/>
        <v>94317.910652356746</v>
      </c>
      <c r="G33" s="4">
        <f t="shared" si="2"/>
        <v>21551.353415886275</v>
      </c>
      <c r="H33" s="4">
        <f>(SUM($E$9:E33))-(SUM($G$9:G33))</f>
        <v>-18902.352271030541</v>
      </c>
    </row>
    <row r="34" spans="1:8">
      <c r="A34" s="1">
        <v>26</v>
      </c>
      <c r="B34" s="4">
        <f t="shared" si="1"/>
        <v>119345.34199029031</v>
      </c>
      <c r="C34" s="4">
        <f t="shared" si="3"/>
        <v>107478.75926707609</v>
      </c>
      <c r="E34" s="4">
        <f t="shared" si="0"/>
        <v>11866.582723214218</v>
      </c>
      <c r="F34" s="4">
        <f t="shared" si="4"/>
        <v>99033.806184974586</v>
      </c>
      <c r="G34" s="4">
        <f t="shared" si="2"/>
        <v>20311.535805315725</v>
      </c>
      <c r="H34" s="4">
        <f>(SUM($E$9:E34))-(SUM($G$9:G34))</f>
        <v>-27347.305353132077</v>
      </c>
    </row>
    <row r="35" spans="1:8">
      <c r="A35" s="1">
        <v>27</v>
      </c>
      <c r="B35" s="4">
        <f t="shared" si="1"/>
        <v>122925.70224999903</v>
      </c>
      <c r="C35" s="4">
        <f t="shared" si="3"/>
        <v>112852.6972304299</v>
      </c>
      <c r="E35" s="4">
        <f t="shared" si="0"/>
        <v>10073.005019569129</v>
      </c>
      <c r="F35" s="4">
        <f t="shared" si="4"/>
        <v>103985.49649422332</v>
      </c>
      <c r="G35" s="4">
        <f t="shared" si="2"/>
        <v>18940.205755775707</v>
      </c>
      <c r="H35" s="4">
        <f>(SUM($E$9:E35))-(SUM($G$9:G35))</f>
        <v>-36214.506089338684</v>
      </c>
    </row>
    <row r="36" spans="1:8">
      <c r="A36" s="1">
        <v>28</v>
      </c>
      <c r="B36" s="4">
        <f t="shared" si="1"/>
        <v>126613.473317499</v>
      </c>
      <c r="C36" s="4">
        <f t="shared" si="3"/>
        <v>118495.33209195139</v>
      </c>
      <c r="E36" s="4">
        <f t="shared" si="0"/>
        <v>8118.1412255476025</v>
      </c>
      <c r="F36" s="4">
        <f t="shared" si="4"/>
        <v>109184.77131893449</v>
      </c>
      <c r="G36" s="4">
        <f t="shared" si="2"/>
        <v>17428.701998564502</v>
      </c>
      <c r="H36" s="4">
        <f>(SUM($E$9:E36))-(SUM($G$9:G36))</f>
        <v>-45525.066862355568</v>
      </c>
    </row>
    <row r="37" spans="1:8">
      <c r="A37" s="1">
        <v>29</v>
      </c>
      <c r="B37" s="4">
        <f t="shared" si="1"/>
        <v>130411.87751702397</v>
      </c>
      <c r="C37" s="4">
        <f t="shared" si="3"/>
        <v>124420.09869654897</v>
      </c>
      <c r="E37" s="4">
        <f t="shared" si="0"/>
        <v>5991.7788204749959</v>
      </c>
      <c r="F37" s="4">
        <f t="shared" si="4"/>
        <v>114644.00988488122</v>
      </c>
      <c r="G37" s="4">
        <f t="shared" si="2"/>
        <v>15767.867632142748</v>
      </c>
      <c r="H37" s="4">
        <f>(SUM($E$9:E37))-(SUM($G$9:G37))</f>
        <v>-55301.155674023321</v>
      </c>
    </row>
    <row r="38" spans="1:8">
      <c r="A38" s="1">
        <v>30</v>
      </c>
      <c r="B38" s="4">
        <f t="shared" si="1"/>
        <v>134324.23384253468</v>
      </c>
      <c r="C38" s="4">
        <f t="shared" si="3"/>
        <v>130641.10363137642</v>
      </c>
      <c r="E38" s="4">
        <f t="shared" si="0"/>
        <v>3683.1302111582627</v>
      </c>
      <c r="F38" s="4">
        <f t="shared" si="4"/>
        <v>120376.21037912529</v>
      </c>
      <c r="G38" s="4">
        <f t="shared" si="2"/>
        <v>13948.023463409394</v>
      </c>
      <c r="H38" s="4">
        <f>(SUM($E$9:E38))-(SUM($G$9:G38))</f>
        <v>-65566.048926274409</v>
      </c>
    </row>
    <row r="39" spans="1:8">
      <c r="E39" s="4"/>
      <c r="G39" s="4"/>
      <c r="H39" s="4"/>
    </row>
    <row r="40" spans="1:8">
      <c r="E40" s="4" t="s">
        <v>22</v>
      </c>
      <c r="G40" s="4" t="s">
        <v>22</v>
      </c>
      <c r="H40" s="4"/>
    </row>
    <row r="41" spans="1:8">
      <c r="A41" s="1" t="s">
        <v>23</v>
      </c>
      <c r="E41" s="4">
        <f>SUM(E9:E38)</f>
        <v>602991.43257645227</v>
      </c>
      <c r="G41" s="4">
        <f>SUM(G9:G38)</f>
        <v>668557.48150272667</v>
      </c>
      <c r="H41" s="4">
        <f>E41-G41</f>
        <v>-65566.048926274409</v>
      </c>
    </row>
    <row r="43" spans="1:8">
      <c r="A43" s="1" t="s">
        <v>24</v>
      </c>
    </row>
    <row r="44" spans="1:8">
      <c r="A44" s="1" t="s">
        <v>20</v>
      </c>
    </row>
    <row r="45" spans="1:8">
      <c r="A45" s="1" t="s">
        <v>25</v>
      </c>
    </row>
    <row r="47" spans="1:8">
      <c r="A47" s="1" t="s">
        <v>26</v>
      </c>
    </row>
    <row r="48" spans="1:8">
      <c r="A48" s="1" t="s">
        <v>27</v>
      </c>
    </row>
    <row r="50" spans="1:1">
      <c r="A50" s="1" t="s">
        <v>28</v>
      </c>
    </row>
    <row r="52" spans="1:1">
      <c r="A52" s="1" t="s">
        <v>29</v>
      </c>
    </row>
    <row r="53" spans="1:1">
      <c r="A53" s="1" t="s">
        <v>30</v>
      </c>
    </row>
    <row r="54" spans="1:1">
      <c r="A54" s="1" t="s">
        <v>31</v>
      </c>
    </row>
  </sheetData>
  <mergeCells count="2">
    <mergeCell ref="A1:H1"/>
    <mergeCell ref="A2:H2"/>
  </mergeCells>
  <phoneticPr fontId="0" type="noConversion"/>
  <printOptions horizontalCentered="1" gridLines="1"/>
  <pageMargins left="1" right="1" top="1" bottom="1" header="0.5" footer="0.5"/>
  <pageSetup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Early Retirement Analysis</vt:lpstr>
      <vt:lpstr>'Early Retirement Analysis'!Print_Area</vt:lpstr>
    </vt:vector>
  </TitlesOfParts>
  <Company>MSBO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tblackmer</dc:creator>
  <cp:lastModifiedBy>Pat Korloch</cp:lastModifiedBy>
  <cp:lastPrinted>2014-10-13T20:22:32Z</cp:lastPrinted>
  <dcterms:created xsi:type="dcterms:W3CDTF">2005-02-10T14:22:14Z</dcterms:created>
  <dcterms:modified xsi:type="dcterms:W3CDTF">2014-10-13T20:22:46Z</dcterms:modified>
</cp:coreProperties>
</file>