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0" tabRatio="853" activeTab="0"/>
  </bookViews>
  <sheets>
    <sheet name="Book1" sheetId="1" r:id="rId1"/>
  </sheets>
  <definedNames>
    <definedName name="_xlnm.Print_Area" localSheetId="0">'Book1'!$A$1:$D$62</definedName>
  </definedNames>
  <calcPr fullCalcOnLoad="1"/>
</workbook>
</file>

<file path=xl/sharedStrings.xml><?xml version="1.0" encoding="utf-8"?>
<sst xmlns="http://schemas.openxmlformats.org/spreadsheetml/2006/main" count="136" uniqueCount="129">
  <si>
    <t>Membership:</t>
  </si>
  <si>
    <t>Taxable Value Information</t>
  </si>
  <si>
    <t>Millage Rate</t>
  </si>
  <si>
    <t>1995 Foundation Allowance</t>
  </si>
  <si>
    <t>SE Costs</t>
  </si>
  <si>
    <t>SE Transportation Costs</t>
  </si>
  <si>
    <t>Total FTE BLEND</t>
  </si>
  <si>
    <t>Calculations:</t>
  </si>
  <si>
    <t>Adj for SE Non Residents</t>
  </si>
  <si>
    <t xml:space="preserve">Adj for GE Non Residents </t>
  </si>
  <si>
    <t>51a Special Ed Costs *.286138</t>
  </si>
  <si>
    <t>51a Special Ed Trans Cost *.704165</t>
  </si>
  <si>
    <t>1997 Section 52</t>
  </si>
  <si>
    <t>1997 Section 58</t>
  </si>
  <si>
    <t>Section 51.a3 Hold Harmless</t>
  </si>
  <si>
    <t>Information Available on State Aid Aid Website http://www.michigan.gov/documents/sehh_79613_7.xls</t>
  </si>
  <si>
    <t xml:space="preserve"> Blended GE FTE</t>
  </si>
  <si>
    <t xml:space="preserve"> Blended SE FTE</t>
  </si>
  <si>
    <t>Foundation Information</t>
  </si>
  <si>
    <t>Maximum 1995 Fdtn.</t>
  </si>
  <si>
    <t>SE Obligation</t>
  </si>
  <si>
    <t>CY Calculation Info:</t>
  </si>
  <si>
    <t>Total Section 20 GE Fndtn.</t>
  </si>
  <si>
    <t>Total SE Fndtn.</t>
  </si>
  <si>
    <t>Total CY State Fdtn &amp; SE Oblig.</t>
  </si>
  <si>
    <t>C</t>
  </si>
  <si>
    <t>(L)</t>
  </si>
  <si>
    <t>Local Revenue From Millage</t>
  </si>
  <si>
    <t>This should be consistent with amount reported on the Local Revenue Worksheet under Major Class 111 (Line 2, Column H)</t>
  </si>
  <si>
    <t>(A1)</t>
  </si>
  <si>
    <t>(A2)</t>
  </si>
  <si>
    <t>(A3)</t>
  </si>
  <si>
    <t>(B1)</t>
  </si>
  <si>
    <t>(B2)</t>
  </si>
  <si>
    <t>(B3)</t>
  </si>
  <si>
    <t>Add GE blend (A3) + SE blend (B3)</t>
  </si>
  <si>
    <t>E</t>
  </si>
  <si>
    <t>G</t>
  </si>
  <si>
    <t>F</t>
  </si>
  <si>
    <t>(H1)</t>
  </si>
  <si>
    <t>(H2)</t>
  </si>
  <si>
    <t>(I)</t>
  </si>
  <si>
    <t>(J)</t>
  </si>
  <si>
    <t>(K1)</t>
  </si>
  <si>
    <t>(K2)</t>
  </si>
  <si>
    <t>(M1)</t>
  </si>
  <si>
    <t>(M2)</t>
  </si>
  <si>
    <t>(M3)</t>
  </si>
  <si>
    <t>(M4)</t>
  </si>
  <si>
    <t>(M5)</t>
  </si>
  <si>
    <t>Proposal A Obligation</t>
  </si>
  <si>
    <t>Section 20 (L x A3)</t>
  </si>
  <si>
    <t>CY State Share Times GE Blend FTE</t>
  </si>
  <si>
    <t>N1</t>
  </si>
  <si>
    <t>N2</t>
  </si>
  <si>
    <t>N3</t>
  </si>
  <si>
    <t>SE Fdtn. (lesser of H1, H2 xB3)</t>
  </si>
  <si>
    <t>O1</t>
  </si>
  <si>
    <t>O2</t>
  </si>
  <si>
    <t>(N1+N2)</t>
  </si>
  <si>
    <t>O3</t>
  </si>
  <si>
    <t>CY Foundation Times SE Blend FTE</t>
  </si>
  <si>
    <t>(O1+O2)</t>
  </si>
  <si>
    <t>P1</t>
  </si>
  <si>
    <t>P2</t>
  </si>
  <si>
    <t>P3</t>
  </si>
  <si>
    <t>Difference between (M5- (P3-O3)) or 0 if negative</t>
  </si>
  <si>
    <t>P4</t>
  </si>
  <si>
    <t>Q</t>
  </si>
  <si>
    <t>Section 22a - Proposal A (L*C)</t>
  </si>
  <si>
    <t>Section 51c (P3)</t>
  </si>
  <si>
    <t>(P3)</t>
  </si>
  <si>
    <t>R</t>
  </si>
  <si>
    <t>Discretionary Payment</t>
  </si>
  <si>
    <t>Special Education Obligation based on SE Costs</t>
  </si>
  <si>
    <t>Section 22b (Q-R-P3)</t>
  </si>
  <si>
    <t>S</t>
  </si>
  <si>
    <t>SRSD Spring GE Membership FTE</t>
  </si>
  <si>
    <t>SRSD Fall GE Membership FTE</t>
  </si>
  <si>
    <t>SRSD Spring SE Membership FTE</t>
  </si>
  <si>
    <t>SRSD Fall SE Membership FTE</t>
  </si>
  <si>
    <t>Foundation Allowance - Local Share of Foundation Allowance</t>
  </si>
  <si>
    <t>State Obligation for Special Education Costs</t>
  </si>
  <si>
    <t>State Obligation for Special Education Transportation</t>
  </si>
  <si>
    <t>State Obligation for SE Costs</t>
  </si>
  <si>
    <t>Breakdown of Foundation and SE Obligation</t>
  </si>
  <si>
    <r>
      <t>Estimated</t>
    </r>
    <r>
      <rPr>
        <sz val="10"/>
        <rFont val="Arial"/>
        <family val="0"/>
      </rPr>
      <t xml:space="preserve"> SE4096</t>
    </r>
  </si>
  <si>
    <t>Estimated Adj. For Non Resident</t>
  </si>
  <si>
    <t>Total of P1 + P2</t>
  </si>
  <si>
    <r>
      <t>Estimated</t>
    </r>
    <r>
      <rPr>
        <sz val="10"/>
        <rFont val="Arial"/>
        <family val="0"/>
      </rPr>
      <t xml:space="preserve"> SE4094</t>
    </r>
  </si>
  <si>
    <t>Enter Current Non-PRE Value from Status Report</t>
  </si>
  <si>
    <t>Enter Current Comm PP Value from Status Report</t>
  </si>
  <si>
    <t>(D1)</t>
  </si>
  <si>
    <t>(D2)</t>
  </si>
  <si>
    <t>NH Property Value times Millage Rate (D1*E+D2*F) divided by GE FTE Blend</t>
  </si>
  <si>
    <t>NH Property Value times Millage Rate (D1*E+D2*F) divided by Total FTE Blend</t>
  </si>
  <si>
    <t>Non-PRE Taxable Value</t>
  </si>
  <si>
    <t>Comm. PP Taxable Value</t>
  </si>
  <si>
    <t>State Share ((lesser of H1,H2)-(G/A3)))</t>
  </si>
  <si>
    <t>Local Share (G/A3)</t>
  </si>
  <si>
    <t>State Share of 1995 ((lesser of K1, K2)-(G/C)))</t>
  </si>
  <si>
    <t>Original SE Hold Harmless Amt.</t>
  </si>
  <si>
    <t>Current SE Costs (M1) x.0633359998</t>
  </si>
  <si>
    <t>(M6)</t>
  </si>
  <si>
    <t>Current cost x rate used to determine FY97 amount</t>
  </si>
  <si>
    <t xml:space="preserve">Adjusted Sect. 52 HH level </t>
  </si>
  <si>
    <t>(M7)</t>
  </si>
  <si>
    <t>lesser of M3 &amp; M6</t>
  </si>
  <si>
    <t>Current SE trans cost (M2) x .704165</t>
  </si>
  <si>
    <t>(M8)</t>
  </si>
  <si>
    <t>Adjusted Sect. 58 HH level</t>
  </si>
  <si>
    <t>(M9)</t>
  </si>
  <si>
    <t>lesser of M4 &amp; M8</t>
  </si>
  <si>
    <t>Adjusted SEHH level</t>
  </si>
  <si>
    <t>(M10)</t>
  </si>
  <si>
    <t>SE Hold Harmless Amt.</t>
  </si>
  <si>
    <t>((N3+O3)+(P3-O1)+(P4)</t>
  </si>
  <si>
    <t>1999 Foundation Allowance</t>
  </si>
  <si>
    <t>(H0)</t>
  </si>
  <si>
    <t>Notes:</t>
  </si>
  <si>
    <t>90% Fall GE FTE(A1) + 10% Spring GE FTE(A2)</t>
  </si>
  <si>
    <t>90% Fall SE FTE(B1) + 10% Spring SE FTE(B2)</t>
  </si>
  <si>
    <t>State Aid Calculation</t>
  </si>
  <si>
    <t>Fall GE FTE</t>
  </si>
  <si>
    <t>Spring GE FTE</t>
  </si>
  <si>
    <t>Fall SE FTE</t>
  </si>
  <si>
    <t>Spring SE FTE</t>
  </si>
  <si>
    <t>Current Foundation Allowance</t>
  </si>
  <si>
    <t>Maximum Current Fdtn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</si>
</sst>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_);_(* \(#,##0.000000\);_(* &quot;-&quot;??????_);_(@_)"/>
    <numFmt numFmtId="171" formatCode="0.00000"/>
    <numFmt numFmtId="172" formatCode="0.0000"/>
    <numFmt numFmtId="173" formatCode="0.0%"/>
    <numFmt numFmtId="174" formatCode="0.000%"/>
    <numFmt numFmtId="175" formatCode="0.0000%"/>
    <numFmt numFmtId="176" formatCode="_(* #,##0.0000_);_(* \(#,##0.0000\);_(* &quot;-&quot;????_);_(@_)"/>
    <numFmt numFmtId="177" formatCode="_(* #,##0.0000000_);_(* \(#,##0.0000000\);_(* &quot;-&quot;??_);_(@_)"/>
    <numFmt numFmtId="178" formatCode="0.00000%"/>
    <numFmt numFmtId="179" formatCode="0.000000%"/>
    <numFmt numFmtId="180" formatCode="mmmm\-yy"/>
    <numFmt numFmtId="181" formatCode="[$-409]dddd\,\ mmmm\ dd\,\ yyyy"/>
    <numFmt numFmtId="182" formatCode="[$-409]mmmm\-yy;@"/>
    <numFmt numFmtId="183" formatCode="0.0000000"/>
    <numFmt numFmtId="184" formatCode="0.000000"/>
    <numFmt numFmtId="185" formatCode="&quot;$&quot;#,##0"/>
    <numFmt numFmtId="186" formatCode="&quot;$&quot;#,##0.00"/>
    <numFmt numFmtId="187" formatCode="_(* #,##0.000_);_(* \(#,##0.000\);_(* &quot;-&quot;???_);_(@_)"/>
    <numFmt numFmtId="188" formatCode="&quot;$&quot;#,##0.000"/>
    <numFmt numFmtId="189" formatCode="#,##0.000"/>
    <numFmt numFmtId="190" formatCode="_(&quot;$&quot;* #,##0.000_);_(&quot;$&quot;* \(#,##0.000\);_(&quot;$&quot;* &quot;-&quot;???_);_(@_)"/>
    <numFmt numFmtId="191" formatCode="_(&quot;$&quot;* #,##0.000000_);_(&quot;$&quot;* \(#,##0.000000\);_(&quot;$&quot;* &quot;-&quot;??????_);_(@_)"/>
    <numFmt numFmtId="192" formatCode="_(&quot;$&quot;* #,##0.0_);_(&quot;$&quot;* \(#,##0.0\);_(&quot;$&quot;* &quot;-&quot;?_);_(@_)"/>
    <numFmt numFmtId="193" formatCode="#,##0.0_);\(#,##0.0\)"/>
    <numFmt numFmtId="194" formatCode="&quot;$&quot;#,##0.0"/>
    <numFmt numFmtId="195" formatCode="&quot;$&quot;#,##0.0_);\(&quot;$&quot;#,##0.0\)"/>
    <numFmt numFmtId="196" formatCode="_(&quot;$&quot;* #,##0.00000_);_(&quot;$&quot;* \(#,##0.00000\);_(&quot;$&quot;* &quot;-&quot;?????_);_(@_)"/>
    <numFmt numFmtId="197" formatCode="0.0"/>
    <numFmt numFmtId="198" formatCode="yyyy\-yyyy"/>
    <numFmt numFmtId="199" formatCode="yyyy"/>
    <numFmt numFmtId="200" formatCode="0_);\(0\)"/>
    <numFmt numFmtId="201" formatCode="_(&quot;$&quot;* #,##0_);_(&quot;$&quot;* \(#,##0\);_(&quot;$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"/>
    <numFmt numFmtId="207" formatCode="0.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/>
      <protection/>
    </xf>
    <xf numFmtId="189" fontId="0" fillId="33" borderId="10" xfId="0" applyNumberFormat="1" applyFill="1" applyBorder="1" applyAlignment="1" applyProtection="1">
      <alignment/>
      <protection/>
    </xf>
    <xf numFmtId="189" fontId="1" fillId="33" borderId="10" xfId="0" applyNumberFormat="1" applyFont="1" applyFill="1" applyBorder="1" applyAlignment="1" applyProtection="1">
      <alignment/>
      <protection/>
    </xf>
    <xf numFmtId="44" fontId="1" fillId="33" borderId="10" xfId="45" applyFont="1" applyFill="1" applyBorder="1" applyAlignment="1" applyProtection="1">
      <alignment/>
      <protection/>
    </xf>
    <xf numFmtId="44" fontId="1" fillId="33" borderId="10" xfId="45" applyNumberFormat="1" applyFont="1" applyFill="1" applyBorder="1" applyAlignment="1" applyProtection="1">
      <alignment/>
      <protection/>
    </xf>
    <xf numFmtId="186" fontId="1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" fontId="0" fillId="33" borderId="10" xfId="0" applyNumberForma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43" fontId="0" fillId="33" borderId="0" xfId="0" applyNumberFormat="1" applyFill="1" applyAlignment="1" applyProtection="1">
      <alignment/>
      <protection/>
    </xf>
    <xf numFmtId="0" fontId="0" fillId="33" borderId="10" xfId="0" applyFill="1" applyBorder="1" applyAlignment="1">
      <alignment wrapText="1"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horizontal="left" wrapText="1"/>
      <protection/>
    </xf>
    <xf numFmtId="0" fontId="0" fillId="33" borderId="10" xfId="0" applyFill="1" applyBorder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4" fontId="0" fillId="33" borderId="14" xfId="0" applyNumberForma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4" fontId="0" fillId="33" borderId="15" xfId="0" applyNumberForma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189" fontId="0" fillId="33" borderId="12" xfId="0" applyNumberFormat="1" applyFill="1" applyBorder="1" applyAlignment="1" applyProtection="1">
      <alignment/>
      <protection/>
    </xf>
    <xf numFmtId="44" fontId="1" fillId="33" borderId="10" xfId="45" applyFont="1" applyFill="1" applyBorder="1" applyAlignment="1" applyProtection="1">
      <alignment/>
      <protection locked="0"/>
    </xf>
    <xf numFmtId="44" fontId="0" fillId="33" borderId="10" xfId="45" applyFill="1" applyBorder="1" applyAlignment="1" applyProtection="1">
      <alignment/>
      <protection locked="0"/>
    </xf>
    <xf numFmtId="44" fontId="0" fillId="33" borderId="12" xfId="45" applyFill="1" applyBorder="1" applyAlignment="1" applyProtection="1">
      <alignment/>
      <protection/>
    </xf>
    <xf numFmtId="44" fontId="0" fillId="33" borderId="10" xfId="45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 wrapText="1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 wrapText="1"/>
      <protection/>
    </xf>
    <xf numFmtId="4" fontId="0" fillId="33" borderId="0" xfId="0" applyNumberFormat="1" applyFill="1" applyAlignment="1" applyProtection="1">
      <alignment wrapText="1"/>
      <protection/>
    </xf>
    <xf numFmtId="4" fontId="1" fillId="33" borderId="12" xfId="0" applyNumberFormat="1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 quotePrefix="1">
      <alignment horizontal="left" wrapText="1"/>
      <protection/>
    </xf>
    <xf numFmtId="0" fontId="0" fillId="33" borderId="10" xfId="0" applyFill="1" applyBorder="1" applyAlignment="1" applyProtection="1" quotePrefix="1">
      <alignment horizontal="left" wrapText="1"/>
      <protection/>
    </xf>
    <xf numFmtId="0" fontId="0" fillId="33" borderId="10" xfId="0" applyFont="1" applyFill="1" applyBorder="1" applyAlignment="1" quotePrefix="1">
      <alignment horizontal="left" wrapText="1"/>
    </xf>
    <xf numFmtId="0" fontId="0" fillId="33" borderId="0" xfId="0" applyFill="1" applyAlignment="1" quotePrefix="1">
      <alignment horizontal="left" wrapText="1"/>
    </xf>
    <xf numFmtId="0" fontId="0" fillId="33" borderId="17" xfId="0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43" fontId="0" fillId="33" borderId="14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43" fontId="0" fillId="33" borderId="0" xfId="0" applyNumberForma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/>
      <protection locked="0"/>
    </xf>
    <xf numFmtId="43" fontId="0" fillId="33" borderId="16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ill>
        <patternFill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10" customWidth="1"/>
    <col min="2" max="2" width="18.421875" style="30" customWidth="1"/>
    <col min="3" max="3" width="5.7109375" style="2" bestFit="1" customWidth="1"/>
    <col min="4" max="4" width="47.57421875" style="10" customWidth="1"/>
    <col min="5" max="16384" width="9.140625" style="2" customWidth="1"/>
  </cols>
  <sheetData>
    <row r="1" spans="1:4" ht="18.75" customHeight="1">
      <c r="A1" s="56" t="s">
        <v>122</v>
      </c>
      <c r="B1" s="31"/>
      <c r="C1" s="11"/>
      <c r="D1" s="48"/>
    </row>
    <row r="2" spans="1:4" ht="12.75">
      <c r="A2" s="13" t="s">
        <v>0</v>
      </c>
      <c r="B2" s="31"/>
      <c r="C2" s="49"/>
      <c r="D2" s="50"/>
    </row>
    <row r="3" spans="1:4" ht="12">
      <c r="A3" s="57" t="s">
        <v>123</v>
      </c>
      <c r="B3" s="17">
        <v>0</v>
      </c>
      <c r="C3" s="24" t="s">
        <v>29</v>
      </c>
      <c r="D3" s="57" t="s">
        <v>78</v>
      </c>
    </row>
    <row r="4" spans="1:4" ht="12">
      <c r="A4" s="57" t="s">
        <v>124</v>
      </c>
      <c r="B4" s="17">
        <v>0</v>
      </c>
      <c r="C4" s="24" t="s">
        <v>30</v>
      </c>
      <c r="D4" s="16" t="s">
        <v>77</v>
      </c>
    </row>
    <row r="5" spans="1:4" ht="12.75">
      <c r="A5" s="46" t="s">
        <v>16</v>
      </c>
      <c r="B5" s="4">
        <f>(0.9*B3)+(0.1*B4)</f>
        <v>0</v>
      </c>
      <c r="C5" s="24" t="s">
        <v>31</v>
      </c>
      <c r="D5" s="57" t="s">
        <v>120</v>
      </c>
    </row>
    <row r="6" spans="1:4" ht="12">
      <c r="A6" s="57" t="s">
        <v>125</v>
      </c>
      <c r="B6" s="17">
        <v>0</v>
      </c>
      <c r="C6" s="24" t="s">
        <v>32</v>
      </c>
      <c r="D6" s="57" t="s">
        <v>80</v>
      </c>
    </row>
    <row r="7" spans="1:4" ht="12">
      <c r="A7" s="57" t="s">
        <v>126</v>
      </c>
      <c r="B7" s="17">
        <v>0</v>
      </c>
      <c r="C7" s="24" t="s">
        <v>33</v>
      </c>
      <c r="D7" s="16" t="s">
        <v>79</v>
      </c>
    </row>
    <row r="8" spans="1:4" ht="12.75">
      <c r="A8" s="46" t="s">
        <v>17</v>
      </c>
      <c r="B8" s="4">
        <f>(0.9*B6)+(0.1*B7)</f>
        <v>0</v>
      </c>
      <c r="C8" s="24" t="s">
        <v>34</v>
      </c>
      <c r="D8" s="57" t="s">
        <v>121</v>
      </c>
    </row>
    <row r="9" spans="1:4" ht="12.75">
      <c r="A9" s="16" t="s">
        <v>6</v>
      </c>
      <c r="B9" s="4">
        <f>B5+B8</f>
        <v>0</v>
      </c>
      <c r="C9" s="24" t="s">
        <v>25</v>
      </c>
      <c r="D9" s="16" t="s">
        <v>35</v>
      </c>
    </row>
    <row r="10" spans="1:4" ht="16.5" customHeight="1">
      <c r="A10" s="13" t="s">
        <v>1</v>
      </c>
      <c r="B10" s="32"/>
      <c r="C10" s="51"/>
      <c r="D10" s="47"/>
    </row>
    <row r="11" spans="1:4" ht="12">
      <c r="A11" s="16" t="s">
        <v>96</v>
      </c>
      <c r="B11" s="43">
        <v>0</v>
      </c>
      <c r="C11" s="24" t="s">
        <v>92</v>
      </c>
      <c r="D11" s="16" t="s">
        <v>90</v>
      </c>
    </row>
    <row r="12" spans="1:4" ht="12">
      <c r="A12" s="16" t="s">
        <v>2</v>
      </c>
      <c r="B12" s="5">
        <v>0.018</v>
      </c>
      <c r="C12" s="24" t="s">
        <v>36</v>
      </c>
      <c r="D12" s="16"/>
    </row>
    <row r="13" spans="1:4" ht="12">
      <c r="A13" s="16" t="s">
        <v>97</v>
      </c>
      <c r="B13" s="43">
        <v>0</v>
      </c>
      <c r="C13" s="24" t="s">
        <v>93</v>
      </c>
      <c r="D13" s="16" t="s">
        <v>91</v>
      </c>
    </row>
    <row r="14" spans="1:4" ht="12">
      <c r="A14" s="16" t="s">
        <v>2</v>
      </c>
      <c r="B14" s="5">
        <v>0.006</v>
      </c>
      <c r="C14" s="24" t="s">
        <v>38</v>
      </c>
      <c r="D14" s="16"/>
    </row>
    <row r="15" spans="1:4" ht="37.5">
      <c r="A15" s="16" t="s">
        <v>27</v>
      </c>
      <c r="B15" s="6">
        <f>B11*B12+B13*B14</f>
        <v>0</v>
      </c>
      <c r="C15" s="24" t="s">
        <v>37</v>
      </c>
      <c r="D15" s="16" t="s">
        <v>28</v>
      </c>
    </row>
    <row r="16" spans="1:4" ht="12" customHeight="1">
      <c r="A16" s="13" t="s">
        <v>18</v>
      </c>
      <c r="B16" s="41"/>
      <c r="C16" s="51"/>
      <c r="D16" s="47"/>
    </row>
    <row r="17" spans="1:4" s="28" customFormat="1" ht="12">
      <c r="A17" s="58" t="s">
        <v>117</v>
      </c>
      <c r="B17" s="45">
        <v>0</v>
      </c>
      <c r="C17" s="33" t="s">
        <v>118</v>
      </c>
      <c r="D17" s="21"/>
    </row>
    <row r="18" spans="1:4" ht="12">
      <c r="A18" s="57" t="s">
        <v>127</v>
      </c>
      <c r="B18" s="45">
        <v>0</v>
      </c>
      <c r="C18" s="24" t="s">
        <v>39</v>
      </c>
      <c r="D18" s="57"/>
    </row>
    <row r="19" spans="1:4" ht="12">
      <c r="A19" s="57" t="s">
        <v>128</v>
      </c>
      <c r="B19" s="45">
        <v>0</v>
      </c>
      <c r="C19" s="24" t="s">
        <v>40</v>
      </c>
      <c r="D19" s="57"/>
    </row>
    <row r="20" spans="1:4" ht="25.5">
      <c r="A20" s="21" t="s">
        <v>98</v>
      </c>
      <c r="B20" s="8" t="e">
        <f>IF(ROUND((((6962+B18)-B17)-B21),2)&lt;0,(0),(ROUND((((6962+B18)-B17)-B21),2)))</f>
        <v>#DIV/0!</v>
      </c>
      <c r="C20" s="24" t="s">
        <v>41</v>
      </c>
      <c r="D20" s="16" t="s">
        <v>81</v>
      </c>
    </row>
    <row r="21" spans="1:4" ht="25.5">
      <c r="A21" s="21" t="s">
        <v>99</v>
      </c>
      <c r="B21" s="8" t="e">
        <f>(B15)/B5</f>
        <v>#DIV/0!</v>
      </c>
      <c r="C21" s="24" t="s">
        <v>42</v>
      </c>
      <c r="D21" s="16" t="s">
        <v>94</v>
      </c>
    </row>
    <row r="22" spans="1:4" ht="12.75">
      <c r="A22" s="21" t="s">
        <v>3</v>
      </c>
      <c r="B22" s="42">
        <v>0</v>
      </c>
      <c r="C22" s="24" t="s">
        <v>43</v>
      </c>
      <c r="D22" s="16" t="s">
        <v>3</v>
      </c>
    </row>
    <row r="23" spans="1:4" ht="12.75">
      <c r="A23" s="21" t="s">
        <v>19</v>
      </c>
      <c r="B23" s="7">
        <v>6500</v>
      </c>
      <c r="C23" s="24" t="s">
        <v>44</v>
      </c>
      <c r="D23" s="16" t="s">
        <v>19</v>
      </c>
    </row>
    <row r="24" spans="1:4" ht="25.5">
      <c r="A24" s="21" t="s">
        <v>100</v>
      </c>
      <c r="B24" s="7" t="e">
        <f>IF((MIN(B22,B23)-((B15)/B9)&lt;0),0,(ROUND(MIN(B22,B23)-((B15)/B9),2)))</f>
        <v>#DIV/0!</v>
      </c>
      <c r="C24" s="24" t="s">
        <v>26</v>
      </c>
      <c r="D24" s="16" t="s">
        <v>95</v>
      </c>
    </row>
    <row r="25" spans="1:4" ht="12.75">
      <c r="A25" s="13" t="s">
        <v>20</v>
      </c>
      <c r="B25" s="44"/>
      <c r="C25" s="51"/>
      <c r="D25" s="47"/>
    </row>
    <row r="26" spans="1:4" ht="12.75">
      <c r="A26" s="16" t="s">
        <v>4</v>
      </c>
      <c r="B26" s="43">
        <v>0</v>
      </c>
      <c r="C26" s="24" t="s">
        <v>45</v>
      </c>
      <c r="D26" s="18" t="s">
        <v>86</v>
      </c>
    </row>
    <row r="27" spans="1:4" ht="12.75">
      <c r="A27" s="16" t="s">
        <v>5</v>
      </c>
      <c r="B27" s="43">
        <v>0</v>
      </c>
      <c r="C27" s="24" t="s">
        <v>46</v>
      </c>
      <c r="D27" s="18" t="s">
        <v>89</v>
      </c>
    </row>
    <row r="28" spans="1:4" ht="25.5" customHeight="1">
      <c r="A28" s="16" t="s">
        <v>12</v>
      </c>
      <c r="B28" s="45">
        <v>0</v>
      </c>
      <c r="C28" s="3" t="s">
        <v>47</v>
      </c>
      <c r="D28" s="52" t="s">
        <v>15</v>
      </c>
    </row>
    <row r="29" spans="1:4" ht="27" customHeight="1">
      <c r="A29" s="16" t="s">
        <v>13</v>
      </c>
      <c r="B29" s="45">
        <v>0</v>
      </c>
      <c r="C29" s="24" t="s">
        <v>48</v>
      </c>
      <c r="D29" s="16" t="s">
        <v>15</v>
      </c>
    </row>
    <row r="30" spans="1:4" s="28" customFormat="1" ht="12.75">
      <c r="A30" s="21" t="s">
        <v>101</v>
      </c>
      <c r="B30" s="4">
        <f>B28+B29</f>
        <v>0</v>
      </c>
      <c r="C30" s="27" t="s">
        <v>49</v>
      </c>
      <c r="D30" s="21" t="s">
        <v>101</v>
      </c>
    </row>
    <row r="31" spans="1:4" s="28" customFormat="1" ht="12.75">
      <c r="A31" s="21" t="s">
        <v>102</v>
      </c>
      <c r="B31" s="4">
        <f>(B26*0.0633359998)</f>
        <v>0</v>
      </c>
      <c r="C31" s="27" t="s">
        <v>103</v>
      </c>
      <c r="D31" s="21" t="s">
        <v>104</v>
      </c>
    </row>
    <row r="32" spans="1:4" s="28" customFormat="1" ht="12.75">
      <c r="A32" s="21" t="s">
        <v>105</v>
      </c>
      <c r="B32" s="4">
        <f>MIN(B28,B31)</f>
        <v>0</v>
      </c>
      <c r="C32" s="27" t="s">
        <v>106</v>
      </c>
      <c r="D32" s="21" t="s">
        <v>107</v>
      </c>
    </row>
    <row r="33" spans="1:4" s="28" customFormat="1" ht="12.75">
      <c r="A33" s="21" t="s">
        <v>108</v>
      </c>
      <c r="B33" s="4">
        <f>(B27*0.704165)</f>
        <v>0</v>
      </c>
      <c r="C33" s="27" t="s">
        <v>109</v>
      </c>
      <c r="D33" s="21" t="s">
        <v>104</v>
      </c>
    </row>
    <row r="34" spans="1:4" s="28" customFormat="1" ht="12.75">
      <c r="A34" s="21" t="s">
        <v>110</v>
      </c>
      <c r="B34" s="4">
        <f>MIN(B29,B33)</f>
        <v>0</v>
      </c>
      <c r="C34" s="27" t="s">
        <v>111</v>
      </c>
      <c r="D34" s="21" t="s">
        <v>112</v>
      </c>
    </row>
    <row r="35" spans="1:4" s="28" customFormat="1" ht="12.75">
      <c r="A35" s="21" t="s">
        <v>113</v>
      </c>
      <c r="B35" s="4">
        <f>B32+B34</f>
        <v>0</v>
      </c>
      <c r="C35" s="27" t="s">
        <v>114</v>
      </c>
      <c r="D35" s="21" t="s">
        <v>115</v>
      </c>
    </row>
    <row r="36" spans="1:4" s="28" customFormat="1" ht="12">
      <c r="A36" s="34"/>
      <c r="B36" s="35"/>
      <c r="C36" s="36"/>
      <c r="D36" s="37"/>
    </row>
    <row r="37" spans="1:4" s="28" customFormat="1" ht="12.75">
      <c r="A37" s="14" t="s">
        <v>7</v>
      </c>
      <c r="B37" s="31"/>
      <c r="D37" s="29"/>
    </row>
    <row r="38" spans="1:4" s="28" customFormat="1" ht="12.75">
      <c r="A38" s="12" t="s">
        <v>21</v>
      </c>
      <c r="B38" s="38"/>
      <c r="C38" s="39"/>
      <c r="D38" s="40"/>
    </row>
    <row r="39" spans="1:4" s="28" customFormat="1" ht="12.75">
      <c r="A39" s="21" t="s">
        <v>51</v>
      </c>
      <c r="B39" s="4" t="e">
        <f>B20*B5</f>
        <v>#DIV/0!</v>
      </c>
      <c r="C39" s="27" t="s">
        <v>53</v>
      </c>
      <c r="D39" s="21" t="s">
        <v>52</v>
      </c>
    </row>
    <row r="40" spans="1:4" s="28" customFormat="1" ht="12">
      <c r="A40" s="21" t="s">
        <v>9</v>
      </c>
      <c r="B40" s="17">
        <v>0</v>
      </c>
      <c r="C40" s="27" t="s">
        <v>54</v>
      </c>
      <c r="D40" s="21" t="s">
        <v>87</v>
      </c>
    </row>
    <row r="41" spans="1:4" s="28" customFormat="1" ht="12.75">
      <c r="A41" s="12" t="s">
        <v>22</v>
      </c>
      <c r="B41" s="4" t="e">
        <f>IF(SUM(B39:B40)&lt;0,0,SUM(B39:B40))</f>
        <v>#DIV/0!</v>
      </c>
      <c r="C41" s="27" t="s">
        <v>55</v>
      </c>
      <c r="D41" s="21" t="s">
        <v>59</v>
      </c>
    </row>
    <row r="42" spans="1:4" s="28" customFormat="1" ht="12.75">
      <c r="A42" s="21" t="s">
        <v>56</v>
      </c>
      <c r="B42" s="4">
        <f>IF(B18&gt;B19,B19*B8,B18*B8)</f>
        <v>0</v>
      </c>
      <c r="C42" s="27" t="s">
        <v>57</v>
      </c>
      <c r="D42" s="21" t="s">
        <v>61</v>
      </c>
    </row>
    <row r="43" spans="1:4" s="28" customFormat="1" ht="12">
      <c r="A43" s="21" t="s">
        <v>8</v>
      </c>
      <c r="B43" s="17">
        <v>0</v>
      </c>
      <c r="C43" s="27" t="s">
        <v>58</v>
      </c>
      <c r="D43" s="21" t="s">
        <v>87</v>
      </c>
    </row>
    <row r="44" spans="1:4" s="28" customFormat="1" ht="12.75">
      <c r="A44" s="12" t="s">
        <v>23</v>
      </c>
      <c r="B44" s="4">
        <f>IF(SUM(B42:B43)&lt;0,0,SUM(B42:B43))</f>
        <v>0</v>
      </c>
      <c r="C44" s="15" t="s">
        <v>60</v>
      </c>
      <c r="D44" s="21" t="s">
        <v>62</v>
      </c>
    </row>
    <row r="45" spans="1:4" s="28" customFormat="1" ht="18.75" customHeight="1">
      <c r="A45" s="21" t="s">
        <v>10</v>
      </c>
      <c r="B45" s="4">
        <f>B26*0.286138</f>
        <v>0</v>
      </c>
      <c r="C45" s="27" t="s">
        <v>63</v>
      </c>
      <c r="D45" s="21" t="s">
        <v>82</v>
      </c>
    </row>
    <row r="46" spans="1:4" s="28" customFormat="1" ht="26.25" customHeight="1">
      <c r="A46" s="21" t="s">
        <v>11</v>
      </c>
      <c r="B46" s="4">
        <f>B27*0.704165</f>
        <v>0</v>
      </c>
      <c r="C46" s="27" t="s">
        <v>64</v>
      </c>
      <c r="D46" s="21" t="s">
        <v>83</v>
      </c>
    </row>
    <row r="47" spans="1:4" s="28" customFormat="1" ht="18.75" customHeight="1">
      <c r="A47" s="12" t="s">
        <v>84</v>
      </c>
      <c r="B47" s="4">
        <f>SUM(B45:B46)</f>
        <v>0</v>
      </c>
      <c r="C47" s="15" t="s">
        <v>65</v>
      </c>
      <c r="D47" s="21" t="s">
        <v>88</v>
      </c>
    </row>
    <row r="48" spans="1:4" s="28" customFormat="1" ht="18.75" customHeight="1">
      <c r="A48" s="12" t="s">
        <v>14</v>
      </c>
      <c r="B48" s="32"/>
      <c r="C48" s="33"/>
      <c r="D48" s="34"/>
    </row>
    <row r="49" spans="1:4" s="28" customFormat="1" ht="25.5" customHeight="1">
      <c r="A49" s="12" t="s">
        <v>66</v>
      </c>
      <c r="B49" s="9">
        <f>IF(B35-(B47-B44)&lt;0,0,B35-(B47-B44))</f>
        <v>0</v>
      </c>
      <c r="C49" s="27" t="s">
        <v>67</v>
      </c>
      <c r="D49" s="21"/>
    </row>
    <row r="50" spans="1:4" s="28" customFormat="1" ht="15.75" customHeight="1">
      <c r="A50" s="12" t="s">
        <v>24</v>
      </c>
      <c r="B50" s="54"/>
      <c r="C50" s="33"/>
      <c r="D50" s="34"/>
    </row>
    <row r="51" spans="1:4" s="28" customFormat="1" ht="12.75">
      <c r="A51" s="12" t="s">
        <v>116</v>
      </c>
      <c r="B51" s="4" t="e">
        <f>B41+B44+(B47-B44)+B49</f>
        <v>#DIV/0!</v>
      </c>
      <c r="C51" s="27" t="s">
        <v>68</v>
      </c>
      <c r="D51" s="21"/>
    </row>
    <row r="52" spans="1:4" s="28" customFormat="1" ht="25.5">
      <c r="A52" s="14" t="s">
        <v>85</v>
      </c>
      <c r="B52" s="32"/>
      <c r="C52" s="33"/>
      <c r="D52" s="34"/>
    </row>
    <row r="53" spans="1:4" s="28" customFormat="1" ht="17.25" customHeight="1">
      <c r="A53" s="12" t="s">
        <v>69</v>
      </c>
      <c r="B53" s="4" t="e">
        <f>B24*B9</f>
        <v>#DIV/0!</v>
      </c>
      <c r="C53" s="27" t="s">
        <v>72</v>
      </c>
      <c r="D53" s="21" t="s">
        <v>50</v>
      </c>
    </row>
    <row r="54" spans="1:4" s="28" customFormat="1" ht="12.75">
      <c r="A54" s="12" t="s">
        <v>70</v>
      </c>
      <c r="B54" s="4">
        <f>B47</f>
        <v>0</v>
      </c>
      <c r="C54" s="27" t="s">
        <v>71</v>
      </c>
      <c r="D54" s="21" t="s">
        <v>74</v>
      </c>
    </row>
    <row r="55" spans="1:4" s="28" customFormat="1" ht="12.75">
      <c r="A55" s="12" t="s">
        <v>75</v>
      </c>
      <c r="B55" s="4" t="e">
        <f>B51-B53-B54</f>
        <v>#DIV/0!</v>
      </c>
      <c r="C55" s="27" t="s">
        <v>76</v>
      </c>
      <c r="D55" s="21" t="s">
        <v>73</v>
      </c>
    </row>
    <row r="56" spans="1:4" s="28" customFormat="1" ht="12">
      <c r="A56" s="19"/>
      <c r="B56" s="20"/>
      <c r="C56" s="2"/>
      <c r="D56" s="19"/>
    </row>
    <row r="57" spans="1:4" s="28" customFormat="1" ht="12">
      <c r="A57" s="59" t="s">
        <v>119</v>
      </c>
      <c r="B57" s="20"/>
      <c r="C57" s="2"/>
      <c r="D57" s="19"/>
    </row>
    <row r="58" spans="1:4" s="28" customFormat="1" ht="12">
      <c r="A58" s="60"/>
      <c r="B58" s="62"/>
      <c r="C58" s="61"/>
      <c r="D58" s="63"/>
    </row>
    <row r="59" spans="1:4" s="28" customFormat="1" ht="12">
      <c r="A59" s="64"/>
      <c r="B59" s="66"/>
      <c r="C59" s="65"/>
      <c r="D59" s="67"/>
    </row>
    <row r="60" spans="1:4" s="28" customFormat="1" ht="12">
      <c r="A60" s="64"/>
      <c r="B60" s="66"/>
      <c r="C60" s="65"/>
      <c r="D60" s="67"/>
    </row>
    <row r="61" spans="1:4" s="28" customFormat="1" ht="12">
      <c r="A61" s="64"/>
      <c r="B61" s="66"/>
      <c r="C61" s="65"/>
      <c r="D61" s="67"/>
    </row>
    <row r="62" spans="1:4" s="28" customFormat="1" ht="12">
      <c r="A62" s="68"/>
      <c r="B62" s="70"/>
      <c r="C62" s="69"/>
      <c r="D62" s="71"/>
    </row>
    <row r="63" spans="1:2" ht="12.75">
      <c r="A63" s="23"/>
      <c r="B63" s="55"/>
    </row>
    <row r="64" ht="12">
      <c r="A64" s="23"/>
    </row>
    <row r="65" ht="12">
      <c r="A65" s="23"/>
    </row>
    <row r="66" ht="12">
      <c r="A66" s="23"/>
    </row>
    <row r="68" ht="12.75">
      <c r="A68" s="1"/>
    </row>
    <row r="72" ht="12.75">
      <c r="A72" s="1"/>
    </row>
    <row r="79" ht="12.75">
      <c r="A79" s="1"/>
    </row>
    <row r="81" spans="3:4" ht="12">
      <c r="C81" s="25"/>
      <c r="D81" s="53"/>
    </row>
    <row r="86" ht="12.75">
      <c r="A86" s="1"/>
    </row>
    <row r="87" ht="12.75">
      <c r="A87" s="22"/>
    </row>
    <row r="90" ht="12.75">
      <c r="A90" s="22"/>
    </row>
    <row r="92" ht="12.75">
      <c r="C92" s="26"/>
    </row>
    <row r="93" ht="12.75">
      <c r="A93" s="22"/>
    </row>
    <row r="95" ht="12.75">
      <c r="C95" s="26"/>
    </row>
    <row r="96" ht="12.75">
      <c r="A96" s="22"/>
    </row>
    <row r="98" ht="12.75">
      <c r="A98" s="22"/>
    </row>
    <row r="99" ht="12.75">
      <c r="A99" s="22"/>
    </row>
    <row r="100" ht="12.75">
      <c r="A100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</sheetData>
  <sheetProtection password="CAD5" sheet="1"/>
  <conditionalFormatting sqref="C19:D55 A58:D62 A20:A55 B21:B55">
    <cfRule type="expression" priority="14" dxfId="0" stopIfTrue="1">
      <formula>CELL("protect",A19)</formula>
    </cfRule>
  </conditionalFormatting>
  <conditionalFormatting sqref="B20">
    <cfRule type="expression" priority="15" dxfId="1" stopIfTrue="1">
      <formula>CELL("protect",B20)</formula>
    </cfRule>
  </conditionalFormatting>
  <conditionalFormatting sqref="A56:D57">
    <cfRule type="expression" priority="16" dxfId="0" stopIfTrue="1">
      <formula>CELL("protect",$A$1)</formula>
    </cfRule>
  </conditionalFormatting>
  <conditionalFormatting sqref="A19">
    <cfRule type="expression" priority="10" dxfId="0" stopIfTrue="1">
      <formula>CELL("protect",A19)</formula>
    </cfRule>
  </conditionalFormatting>
  <conditionalFormatting sqref="B18:D18 B1:D2 B9:D16 B19">
    <cfRule type="expression" priority="6" dxfId="0" stopIfTrue="1">
      <formula>CELL("protect",B1)</formula>
    </cfRule>
  </conditionalFormatting>
  <conditionalFormatting sqref="B17:D17">
    <cfRule type="expression" priority="7" dxfId="1" stopIfTrue="1">
      <formula>CELL("protect",B17)</formula>
    </cfRule>
  </conditionalFormatting>
  <conditionalFormatting sqref="A1:A2">
    <cfRule type="expression" priority="3" dxfId="0" stopIfTrue="1">
      <formula>CELL("protect",A1)</formula>
    </cfRule>
  </conditionalFormatting>
  <conditionalFormatting sqref="A3:A9">
    <cfRule type="expression" priority="2" dxfId="0" stopIfTrue="1">
      <formula>CELL("protect",A3)</formula>
    </cfRule>
  </conditionalFormatting>
  <conditionalFormatting sqref="A10:A16 A18">
    <cfRule type="expression" priority="4" dxfId="0" stopIfTrue="1">
      <formula>CELL("protect",A10)</formula>
    </cfRule>
  </conditionalFormatting>
  <conditionalFormatting sqref="A17">
    <cfRule type="expression" priority="5" dxfId="1" stopIfTrue="1">
      <formula>CELL("protect",A17)</formula>
    </cfRule>
  </conditionalFormatting>
  <conditionalFormatting sqref="B3:D8">
    <cfRule type="expression" priority="1" dxfId="0" stopIfTrue="1">
      <formula>CELL("protect",B3)</formula>
    </cfRule>
  </conditionalFormatting>
  <printOptions/>
  <pageMargins left="0.5" right="0.5" top="0.53" bottom="0.31" header="0.22" footer="0"/>
  <pageSetup blackAndWhite="1"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Comstock Park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Comstock Park Public Schools</dc:creator>
  <cp:keywords/>
  <dc:description/>
  <cp:lastModifiedBy>Robert Dwan</cp:lastModifiedBy>
  <cp:lastPrinted>2013-05-07T19:36:38Z</cp:lastPrinted>
  <dcterms:created xsi:type="dcterms:W3CDTF">1999-06-25T12:20:38Z</dcterms:created>
  <dcterms:modified xsi:type="dcterms:W3CDTF">2017-02-23T16:17:32Z</dcterms:modified>
  <cp:category/>
  <cp:version/>
  <cp:contentType/>
  <cp:contentStatus/>
</cp:coreProperties>
</file>